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h7\Downloads\"/>
    </mc:Choice>
  </mc:AlternateContent>
  <bookViews>
    <workbookView xWindow="0" yWindow="0" windowWidth="32565" windowHeight="14685"/>
  </bookViews>
  <sheets>
    <sheet name="Summary_MFee" sheetId="29" r:id="rId1"/>
    <sheet name="Revenue Projections_MFee" sheetId="30" r:id="rId2"/>
    <sheet name="Financial Data_MFee" sheetId="31" r:id="rId3"/>
    <sheet name="Funded positions" sheetId="32" r:id="rId4"/>
    <sheet name="Validation" sheetId="8" state="very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RG1">#REF!</definedName>
    <definedName name="_ARG2">#REF!</definedName>
    <definedName name="_Fill" hidden="1">#REF!</definedName>
    <definedName name="_FSD1">#REF!</definedName>
    <definedName name="_FSD2">#REF!</definedName>
    <definedName name="_FST1">#REF!</definedName>
    <definedName name="_FST2">#REF!</definedName>
    <definedName name="_HRO1">#REF!</definedName>
    <definedName name="_HRO2">#REF!</definedName>
    <definedName name="_ITL1">#REF!</definedName>
    <definedName name="_ITL2">#REF!</definedName>
    <definedName name="_Key1" hidden="1">'[1]Moved to new Cxxxx projects'!#REF!</definedName>
    <definedName name="_Key2" hidden="1">#REF!</definedName>
    <definedName name="_MS1">#REF!</definedName>
    <definedName name="_MS2">#REF!</definedName>
    <definedName name="_OCA1">#REF!</definedName>
    <definedName name="_OCA2">#REF!</definedName>
    <definedName name="_Order1" hidden="1">0</definedName>
    <definedName name="_Order2" hidden="1">255</definedName>
    <definedName name="_Parse_In" hidden="1">#REF!</definedName>
    <definedName name="_PDO1">#REF!</definedName>
    <definedName name="_PDO2">#REF!</definedName>
    <definedName name="_PPC1">#REF!</definedName>
    <definedName name="_PPC2">#REF!</definedName>
    <definedName name="_PST1">#REF!</definedName>
    <definedName name="_PST2">#REF!</definedName>
    <definedName name="_RCT1">#REF!</definedName>
    <definedName name="_RCT2">#REF!</definedName>
    <definedName name="_RO1">#REF!</definedName>
    <definedName name="_RO2">#REF!</definedName>
    <definedName name="_RPT1">#REF!</definedName>
    <definedName name="_RPT2">#REF!</definedName>
    <definedName name="_RSD1">#REF!</definedName>
    <definedName name="_RSD2">#REF!</definedName>
    <definedName name="_RSF1">#REF!</definedName>
    <definedName name="_RSF2">#REF!</definedName>
    <definedName name="_SDL1">#REF!</definedName>
    <definedName name="_SDL2">#REF!</definedName>
    <definedName name="_Sort" hidden="1">#REF!</definedName>
    <definedName name="_STL1">#REF!</definedName>
    <definedName name="_STL2">#REF!</definedName>
    <definedName name="_VP1">#REF!</definedName>
    <definedName name="_VP2">#REF!</definedName>
    <definedName name="AERO">#REF!</definedName>
    <definedName name="AERO1">#REF!</definedName>
    <definedName name="AERO2">#REF!</definedName>
    <definedName name="AIST">#REF!</definedName>
    <definedName name="AIST1">#REF!</definedName>
    <definedName name="AIST2">#REF!</definedName>
    <definedName name="AO">#REF!</definedName>
    <definedName name="AO_1">#REF!</definedName>
    <definedName name="AO_2">#REF!</definedName>
    <definedName name="April">#REF!</definedName>
    <definedName name="ARL">#REF!</definedName>
    <definedName name="AS2DocOpenMode" hidden="1">"AS2DocumentEdit"</definedName>
    <definedName name="ASD">#REF!</definedName>
    <definedName name="ATAS">#REF!</definedName>
    <definedName name="B_PROJECTS">#REF!</definedName>
    <definedName name="BAVer">#REF!</definedName>
    <definedName name="BDO">#REF!</definedName>
    <definedName name="BO">#REF!</definedName>
    <definedName name="BORFund">[2]RI_H!$A$2</definedName>
    <definedName name="BORFundName">#REF!</definedName>
    <definedName name="BROWN">#REF!</definedName>
    <definedName name="C_PROJECTS">#REF!</definedName>
    <definedName name="cfy_div">#REF!</definedName>
    <definedName name="CHASTAIN">#REF!</definedName>
    <definedName name="D_PROJECTS">#REF!</definedName>
    <definedName name="depname">#REF!</definedName>
    <definedName name="depnameq">[3]Title!$A$15</definedName>
    <definedName name="DetailsByYear">#REF!</definedName>
    <definedName name="DSBORFund">#REF!</definedName>
    <definedName name="DSfy">#REF!</definedName>
    <definedName name="DSpFY">#REF!</definedName>
    <definedName name="E_PROJECTS">#REF!</definedName>
    <definedName name="E1BORFund">#REF!</definedName>
    <definedName name="E1fy">#REF!</definedName>
    <definedName name="E1pfy">#REF!</definedName>
    <definedName name="ELSYS">#REF!</definedName>
    <definedName name="ELSYS1">#REF!</definedName>
    <definedName name="ELSYS2">#REF!</definedName>
    <definedName name="EOEML">#REF!</definedName>
    <definedName name="EOEML1">#REF!</definedName>
    <definedName name="EOEML2">#REF!</definedName>
    <definedName name="F_PROJECTS">#REF!</definedName>
    <definedName name="Final">#REF!</definedName>
    <definedName name="Final_Merge">#REF!</definedName>
    <definedName name="Final_Merge_Dec_2005">#REF!</definedName>
    <definedName name="Final_Merge_Feb">#REF!</definedName>
    <definedName name="Final_Merge_Feb_2006">#REF!</definedName>
    <definedName name="Final_Merge_January">#REF!</definedName>
    <definedName name="Final_Merge_June">#REF!</definedName>
    <definedName name="Final_Merge_May_2006">#REF!</definedName>
    <definedName name="Final_Merge_Sept">[4]Final_Merge_Sept!$A$1:$D$195</definedName>
    <definedName name="FinalMerge">#REF!</definedName>
    <definedName name="FinalMerge_March">#REF!</definedName>
    <definedName name="FinalMerge_Nov_2005">#REF!</definedName>
    <definedName name="FinalMerge_Oct_2005">#REF!</definedName>
    <definedName name="FinalMergeApril">#REF!</definedName>
    <definedName name="FinalMergeMay">#REF!</definedName>
    <definedName name="FinalMergeSEPT">#REF!</definedName>
    <definedName name="FiscalYear1">[5]DETAIL!#REF!</definedName>
    <definedName name="FiscalYear2">[5]DETAIL!#REF!</definedName>
    <definedName name="FiscalYear32">[6]Detail!#REF!</definedName>
    <definedName name="FRINGE">[7]PROPBUD3!#REF!</definedName>
    <definedName name="FSD">#REF!</definedName>
    <definedName name="FST">#REF!</definedName>
    <definedName name="FUNDname">#REF!</definedName>
    <definedName name="fy">#REF!</definedName>
    <definedName name="G_PROJECTS">#REF!</definedName>
    <definedName name="GIE">#REF!</definedName>
    <definedName name="GOBORFund">#REF!</definedName>
    <definedName name="GOfy">#REF!</definedName>
    <definedName name="GOpFY">#REF!</definedName>
    <definedName name="HRO">#REF!</definedName>
    <definedName name="instance">#REF!</definedName>
    <definedName name="INSTRUCTIONS">#REF!</definedName>
    <definedName name="IPST">#REF!</definedName>
    <definedName name="IPST1">#REF!</definedName>
    <definedName name="IS">#REF!</definedName>
    <definedName name="IS_1">#REF!</definedName>
    <definedName name="IS_2">#REF!</definedName>
    <definedName name="ITL">#REF!</definedName>
    <definedName name="July_12_Merge">#REF!</definedName>
    <definedName name="LABS">#REF!</definedName>
    <definedName name="LTBORFund">#REF!</definedName>
    <definedName name="LTfy">#REF!</definedName>
    <definedName name="LTpFY">#REF!</definedName>
    <definedName name="MAPS">#REF!</definedName>
    <definedName name="MAPS1">#REF!</definedName>
    <definedName name="MAPS2">#REF!</definedName>
    <definedName name="may">#REF!</definedName>
    <definedName name="MS">#REF!</definedName>
    <definedName name="NON_LAB">#REF!</definedName>
    <definedName name="NON_LAPSING_PROJECTS">#REF!</definedName>
    <definedName name="NvsASD">"V2000-11-30"</definedName>
    <definedName name="NvsAutoDrillOk">"VY"</definedName>
    <definedName name="NvsElapsedTime">0.00472199074283708</definedName>
    <definedName name="NvsEndTime">36873.7182200231</definedName>
    <definedName name="NvsInstSpec">"%"</definedName>
    <definedName name="NvsLayoutType">"M3"</definedName>
    <definedName name="NvsPanelEffdt">"V1999-07-01"</definedName>
    <definedName name="NvsPanelSetid">"VGSUFS"</definedName>
    <definedName name="NvsReqBU">"VGSUFS"</definedName>
    <definedName name="NvsReqBUOnly">"VY"</definedName>
    <definedName name="NvsTransLed">"VN"</definedName>
    <definedName name="NvsTreeASD">"V2000-07-01"</definedName>
    <definedName name="NvsValTbl.ACCOUNT">"GL_ACCOUNT_TBL"</definedName>
    <definedName name="NvsValTbl.FUND_CODE">"FUND_TBL"</definedName>
    <definedName name="NvsValTbl.PROJECT_ID">"PROJECT"</definedName>
    <definedName name="OCA">#REF!</definedName>
    <definedName name="oldDep">#REF!</definedName>
    <definedName name="OOD">#REF!</definedName>
    <definedName name="orgno">#REF!</definedName>
    <definedName name="orgno1">#REF!</definedName>
    <definedName name="Page_1">#REF!</definedName>
    <definedName name="Page_2">#REF!</definedName>
    <definedName name="PED">#REF!</definedName>
    <definedName name="pfy_div">#REF!</definedName>
    <definedName name="PLANT_OPER">#REF!</definedName>
    <definedName name="PPC">#REF!</definedName>
    <definedName name="prevfy">#REF!</definedName>
    <definedName name="_xlnm.Print_Area" localSheetId="2">'Financial Data_MFee'!$A$1:$G$84</definedName>
    <definedName name="_xlnm.Print_Area" localSheetId="1">'Revenue Projections_MFee'!$A$1:$I$31</definedName>
    <definedName name="_xlnm.Print_Area" localSheetId="0">Summary_MFee!$A$1:$D$55</definedName>
    <definedName name="_xlnm.Print_Titles" localSheetId="2">'Financial Data_MFee'!$A:$A</definedName>
    <definedName name="_xlnm.Print_Titles" localSheetId="1">'Revenue Projections_MFee'!$A:$A</definedName>
    <definedName name="_xlnm.Print_Titles" localSheetId="0">Summary_MFee!$2:$4</definedName>
    <definedName name="PRIOR_YEAR_PROJECTS">#REF!</definedName>
    <definedName name="PST">#REF!</definedName>
    <definedName name="Query2_Exp_And_Encumb">#REF!</definedName>
    <definedName name="QueryFinal">#REF!</definedName>
    <definedName name="RANGE_DEF">#REF!</definedName>
    <definedName name="RCBORFund">#REF!</definedName>
    <definedName name="RCfy">#REF!</definedName>
    <definedName name="RCpFY">#REF!</definedName>
    <definedName name="RCT">#REF!</definedName>
    <definedName name="ReopDate">#REF!</definedName>
    <definedName name="repDate">#REF!</definedName>
    <definedName name="REPL_POS">#REF!</definedName>
    <definedName name="repname">#REF!</definedName>
    <definedName name="repname1">#REF!</definedName>
    <definedName name="repname2">#REF!</definedName>
    <definedName name="RESEARCH_OPER">#REF!</definedName>
    <definedName name="RID">#REF!</definedName>
    <definedName name="RO">#REF!</definedName>
    <definedName name="RPT">#REF!</definedName>
    <definedName name="RSD">#REF!</definedName>
    <definedName name="RSF">#REF!</definedName>
    <definedName name="RTT">#REF!</definedName>
    <definedName name="school">#REF!</definedName>
    <definedName name="SDL">#REF!</definedName>
    <definedName name="SEAL">#REF!</definedName>
    <definedName name="SEAL1">#REF!</definedName>
    <definedName name="SEAL2">#REF!</definedName>
    <definedName name="SFBORFund">#REF!</definedName>
    <definedName name="SFfy">#REF!</definedName>
    <definedName name="SFpFY">#REF!</definedName>
    <definedName name="SPBORFund">#REF!</definedName>
    <definedName name="SPfy">#REF!</definedName>
    <definedName name="SPpFY">#REF!</definedName>
    <definedName name="SSD">#REF!</definedName>
    <definedName name="STL">#REF!</definedName>
    <definedName name="SUMMARY">#REF!</definedName>
    <definedName name="SurplusSummary">#REF!</definedName>
    <definedName name="TOBORFund">#REF!</definedName>
    <definedName name="TOfy">#REF!</definedName>
    <definedName name="TOpFY">#REF!</definedName>
    <definedName name="TOT_SSD1">#REF!</definedName>
    <definedName name="TOT_SSD2">#REF!</definedName>
    <definedName name="total">#REF!</definedName>
    <definedName name="TSD_GROSS">#REF!</definedName>
    <definedName name="TSD_NET">#REF!</definedName>
    <definedName name="VARIANCE">#REF!</definedName>
    <definedName name="vp1r">[8]RAISELIST!$I$609</definedName>
    <definedName name="VPDIR">#REF!</definedName>
    <definedName name="VPDIR1">#REF!</definedName>
    <definedName name="VPDIR2">#REF!</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46" i="31" l="1"/>
  <c r="E38" i="31"/>
  <c r="D46" i="31" l="1"/>
  <c r="B47" i="31" l="1"/>
  <c r="C69" i="31" l="1"/>
  <c r="C62" i="31"/>
  <c r="C61" i="31"/>
  <c r="C47" i="31"/>
  <c r="C58" i="31" l="1"/>
  <c r="B58" i="31" l="1"/>
  <c r="E76" i="31"/>
  <c r="D76" i="31"/>
  <c r="D67" i="31"/>
  <c r="C67" i="31" l="1"/>
  <c r="F26" i="30" l="1"/>
  <c r="F28" i="30"/>
  <c r="I28" i="30" s="1"/>
  <c r="F25" i="30"/>
  <c r="F20" i="30"/>
  <c r="G20" i="30" s="1"/>
  <c r="F18" i="30"/>
  <c r="I18" i="30" s="1"/>
  <c r="F13" i="30"/>
  <c r="I13" i="30" s="1"/>
  <c r="F14" i="30"/>
  <c r="G14" i="30" s="1"/>
  <c r="F11" i="30"/>
  <c r="I11" i="30" s="1"/>
  <c r="G46" i="31"/>
  <c r="E67" i="31"/>
  <c r="E12" i="30"/>
  <c r="F12" i="30" s="1"/>
  <c r="F15" i="30" s="1"/>
  <c r="E19" i="30"/>
  <c r="F19" i="30" s="1"/>
  <c r="G19" i="30" s="1"/>
  <c r="G71" i="31"/>
  <c r="G76" i="31" s="1"/>
  <c r="F79" i="31"/>
  <c r="B79" i="31"/>
  <c r="C79" i="31"/>
  <c r="B72" i="31"/>
  <c r="B67" i="31"/>
  <c r="G66" i="31"/>
  <c r="G65" i="31"/>
  <c r="G64" i="31"/>
  <c r="G63" i="31"/>
  <c r="G62" i="31"/>
  <c r="G61" i="31"/>
  <c r="G55" i="31"/>
  <c r="G54" i="31"/>
  <c r="G53" i="31"/>
  <c r="G52" i="31"/>
  <c r="G51" i="31"/>
  <c r="G50" i="31"/>
  <c r="G49" i="31"/>
  <c r="G45" i="31"/>
  <c r="G43" i="31"/>
  <c r="G40" i="31"/>
  <c r="B44" i="29"/>
  <c r="D33" i="31"/>
  <c r="D70" i="31" s="1"/>
  <c r="C33" i="31"/>
  <c r="C70" i="31" s="1"/>
  <c r="C78" i="31" s="1"/>
  <c r="D78" i="31" s="1"/>
  <c r="B33" i="31"/>
  <c r="G32" i="31"/>
  <c r="G31" i="31"/>
  <c r="G28" i="31"/>
  <c r="G27" i="31"/>
  <c r="G26" i="31"/>
  <c r="G25" i="31"/>
  <c r="G24" i="31"/>
  <c r="G23" i="31"/>
  <c r="G22" i="31"/>
  <c r="G21" i="31"/>
  <c r="G20" i="31"/>
  <c r="G19" i="31"/>
  <c r="G18" i="31"/>
  <c r="G17" i="31"/>
  <c r="G16" i="31"/>
  <c r="G15" i="31"/>
  <c r="G13" i="31"/>
  <c r="G12" i="31"/>
  <c r="E27" i="30"/>
  <c r="F27" i="30" s="1"/>
  <c r="I26" i="30"/>
  <c r="E21" i="30"/>
  <c r="F21" i="30" s="1"/>
  <c r="I21" i="30" s="1"/>
  <c r="I20" i="30"/>
  <c r="G18" i="30"/>
  <c r="E14" i="30"/>
  <c r="E15" i="30"/>
  <c r="A2" i="30"/>
  <c r="D40" i="29"/>
  <c r="D38" i="29"/>
  <c r="B36" i="29"/>
  <c r="B34" i="29"/>
  <c r="B42" i="29"/>
  <c r="G11" i="30"/>
  <c r="G26" i="30"/>
  <c r="H26" i="30"/>
  <c r="F67" i="31"/>
  <c r="I14" i="30"/>
  <c r="I25" i="30" l="1"/>
  <c r="G25" i="30"/>
  <c r="B46" i="29"/>
  <c r="D44" i="29"/>
  <c r="G13" i="30"/>
  <c r="E29" i="30"/>
  <c r="H11" i="30"/>
  <c r="C72" i="31"/>
  <c r="C81" i="31" s="1"/>
  <c r="F29" i="30"/>
  <c r="H13" i="30"/>
  <c r="I19" i="30"/>
  <c r="H19" i="30" s="1"/>
  <c r="G21" i="30"/>
  <c r="H21" i="30" s="1"/>
  <c r="I27" i="30"/>
  <c r="H27" i="30" s="1"/>
  <c r="G27" i="30"/>
  <c r="G67" i="31"/>
  <c r="I12" i="30"/>
  <c r="G12" i="30"/>
  <c r="G15" i="30" s="1"/>
  <c r="H14" i="30"/>
  <c r="H18" i="30"/>
  <c r="H20" i="30"/>
  <c r="E22" i="30"/>
  <c r="F22" i="30"/>
  <c r="F31" i="30" s="1"/>
  <c r="G28" i="30"/>
  <c r="H28" i="30" s="1"/>
  <c r="G29" i="30" l="1"/>
  <c r="H12" i="30"/>
  <c r="H15" i="30" s="1"/>
  <c r="G22" i="30"/>
  <c r="E31" i="30"/>
  <c r="D69" i="31"/>
  <c r="D72" i="31" s="1"/>
  <c r="E69" i="31" s="1"/>
  <c r="I29" i="30"/>
  <c r="H25" i="30"/>
  <c r="H29" i="30" s="1"/>
  <c r="I15" i="30"/>
  <c r="H22" i="30"/>
  <c r="D79" i="31"/>
  <c r="I22" i="30"/>
  <c r="G69" i="31" l="1"/>
  <c r="G31" i="30"/>
  <c r="E11" i="31" s="1"/>
  <c r="E33" i="31" s="1"/>
  <c r="E70" i="31" s="1"/>
  <c r="E78" i="31" s="1"/>
  <c r="H31" i="30"/>
  <c r="F11" i="31" s="1"/>
  <c r="F33" i="31" s="1"/>
  <c r="F70" i="31" s="1"/>
  <c r="F72" i="31" s="1"/>
  <c r="G78" i="31"/>
  <c r="G79" i="31" s="1"/>
  <c r="E79" i="31"/>
  <c r="I31" i="30"/>
  <c r="G11" i="31" s="1"/>
  <c r="G33" i="31" s="1"/>
  <c r="G70" i="31" s="1"/>
  <c r="G72" i="31" l="1"/>
  <c r="E72" i="31"/>
</calcChain>
</file>

<file path=xl/comments1.xml><?xml version="1.0" encoding="utf-8"?>
<comments xmlns="http://schemas.openxmlformats.org/spreadsheetml/2006/main">
  <authors>
    <author>Kchao, Perry V</author>
    <author>Serrano-Ahmed, Sharon L</author>
  </authors>
  <commentList>
    <comment ref="C11" authorId="0" shapeId="0">
      <text>
        <r>
          <rPr>
            <b/>
            <sz val="9"/>
            <color indexed="81"/>
            <rFont val="Tahoma"/>
            <family val="2"/>
          </rPr>
          <t>Kchao, Perry V:</t>
        </r>
        <r>
          <rPr>
            <sz val="9"/>
            <color indexed="81"/>
            <rFont val="Tahoma"/>
            <family val="2"/>
          </rPr>
          <t xml:space="preserve">
exclude $64,500 fee revenue posted in wrong account for debt service but still in fund 13091</t>
        </r>
      </text>
    </comment>
    <comment ref="E33" authorId="1" shapeId="0">
      <text>
        <r>
          <rPr>
            <b/>
            <sz val="9"/>
            <color indexed="81"/>
            <rFont val="Tahoma"/>
            <family val="2"/>
          </rPr>
          <t>Serrano-Ahmed, Sharon L:</t>
        </r>
        <r>
          <rPr>
            <sz val="9"/>
            <color indexed="81"/>
            <rFont val="Tahoma"/>
            <family val="2"/>
          </rPr>
          <t xml:space="preserve">
Does not include RI, Tier II or Debt Rev</t>
        </r>
      </text>
    </comment>
    <comment ref="B37" authorId="0" shapeId="0">
      <text>
        <r>
          <rPr>
            <b/>
            <sz val="9"/>
            <color indexed="81"/>
            <rFont val="Tahoma"/>
            <family val="2"/>
          </rPr>
          <t>Kchao, Perry V:</t>
        </r>
        <r>
          <rPr>
            <sz val="9"/>
            <color indexed="81"/>
            <rFont val="Tahoma"/>
            <family val="2"/>
          </rPr>
          <t xml:space="preserve">
exclude ORGT Tier II.  Only Fund 13091 actuals.</t>
        </r>
      </text>
    </comment>
    <comment ref="C37" authorId="0" shapeId="0">
      <text>
        <r>
          <rPr>
            <b/>
            <sz val="9"/>
            <color indexed="81"/>
            <rFont val="Tahoma"/>
            <family val="2"/>
          </rPr>
          <t>Kchao, Perry V:</t>
        </r>
        <r>
          <rPr>
            <sz val="9"/>
            <color indexed="81"/>
            <rFont val="Tahoma"/>
            <family val="2"/>
          </rPr>
          <t xml:space="preserve">
exclude ORGT Tier II.  Only Fund 13091 actuals.</t>
        </r>
      </text>
    </comment>
    <comment ref="D37" authorId="0" shapeId="0">
      <text>
        <r>
          <rPr>
            <b/>
            <sz val="9"/>
            <color indexed="81"/>
            <rFont val="Tahoma"/>
            <family val="2"/>
          </rPr>
          <t>Kchao, Perry V:</t>
        </r>
        <r>
          <rPr>
            <sz val="9"/>
            <color indexed="81"/>
            <rFont val="Tahoma"/>
            <family val="2"/>
          </rPr>
          <t xml:space="preserve">
exclude ORGT Tier II.  Only Fund 13091 actuals.</t>
        </r>
      </text>
    </comment>
    <comment ref="E37" authorId="0" shapeId="0">
      <text>
        <r>
          <rPr>
            <b/>
            <sz val="9"/>
            <color indexed="81"/>
            <rFont val="Tahoma"/>
            <family val="2"/>
          </rPr>
          <t>Kchao, Perry V:</t>
        </r>
        <r>
          <rPr>
            <sz val="9"/>
            <color indexed="81"/>
            <rFont val="Tahoma"/>
            <family val="2"/>
          </rPr>
          <t xml:space="preserve">
exclude ORGT Tier II.  Only Fund 13091 actuals.</t>
        </r>
      </text>
    </comment>
    <comment ref="G37" authorId="0" shapeId="0">
      <text>
        <r>
          <rPr>
            <b/>
            <sz val="9"/>
            <color indexed="81"/>
            <rFont val="Tahoma"/>
            <family val="2"/>
          </rPr>
          <t>Kchao, Perry V:</t>
        </r>
        <r>
          <rPr>
            <sz val="9"/>
            <color indexed="81"/>
            <rFont val="Tahoma"/>
            <family val="2"/>
          </rPr>
          <t xml:space="preserve">
exclude ORGT Tier II.  Only Fund 13091 actuals.</t>
        </r>
      </text>
    </comment>
    <comment ref="E38" authorId="1" shapeId="0">
      <text>
        <r>
          <rPr>
            <b/>
            <sz val="9"/>
            <color indexed="81"/>
            <rFont val="Tahoma"/>
            <family val="2"/>
          </rPr>
          <t>Serrano-Ahmed, Sharon L:</t>
        </r>
        <r>
          <rPr>
            <sz val="9"/>
            <color indexed="81"/>
            <rFont val="Tahoma"/>
            <family val="2"/>
          </rPr>
          <t xml:space="preserve">
Does not include the $60,398 Tier II students from 545</t>
        </r>
      </text>
    </comment>
    <comment ref="E46" authorId="1" shapeId="0">
      <text>
        <r>
          <rPr>
            <b/>
            <sz val="9"/>
            <color indexed="81"/>
            <rFont val="Tahoma"/>
            <family val="2"/>
          </rPr>
          <t>Serrano-Ahmed, Sharon L:</t>
        </r>
        <r>
          <rPr>
            <sz val="9"/>
            <color indexed="81"/>
            <rFont val="Tahoma"/>
            <family val="2"/>
          </rPr>
          <t xml:space="preserve">
Tier II of $104,639 removed, student ass portion in salary</t>
        </r>
      </text>
    </comment>
    <comment ref="C71" authorId="1" shapeId="0">
      <text>
        <r>
          <rPr>
            <b/>
            <sz val="9"/>
            <color indexed="81"/>
            <rFont val="Tahoma"/>
            <family val="2"/>
          </rPr>
          <t>Serrano-Ahmed, Sharon L:</t>
        </r>
        <r>
          <rPr>
            <sz val="9"/>
            <color indexed="81"/>
            <rFont val="Tahoma"/>
            <family val="2"/>
          </rPr>
          <t xml:space="preserve">
Rsv for Doubtful Acc</t>
        </r>
      </text>
    </comment>
    <comment ref="D71" authorId="0" shapeId="0">
      <text>
        <r>
          <rPr>
            <b/>
            <sz val="9"/>
            <color indexed="81"/>
            <rFont val="Tahoma"/>
            <family val="2"/>
          </rPr>
          <t>Kchao, Perry V:</t>
        </r>
        <r>
          <rPr>
            <sz val="9"/>
            <color indexed="81"/>
            <rFont val="Tahoma"/>
            <family val="2"/>
          </rPr>
          <t xml:space="preserve">
10 yr capital plan 
 - funding from reserve</t>
        </r>
      </text>
    </comment>
    <comment ref="E71" authorId="0" shapeId="0">
      <text>
        <r>
          <rPr>
            <b/>
            <sz val="9"/>
            <color indexed="81"/>
            <rFont val="Tahoma"/>
            <family val="2"/>
          </rPr>
          <t>Kchao, Perry V:</t>
        </r>
        <r>
          <rPr>
            <sz val="9"/>
            <color indexed="81"/>
            <rFont val="Tahoma"/>
            <family val="2"/>
          </rPr>
          <t xml:space="preserve">
10 yr capital plan - funding from reserve</t>
        </r>
      </text>
    </comment>
    <comment ref="G71" authorId="0" shapeId="0">
      <text>
        <r>
          <rPr>
            <b/>
            <sz val="9"/>
            <color indexed="81"/>
            <rFont val="Tahoma"/>
            <family val="2"/>
          </rPr>
          <t>Kchao, Perry V:</t>
        </r>
        <r>
          <rPr>
            <sz val="9"/>
            <color indexed="81"/>
            <rFont val="Tahoma"/>
            <family val="2"/>
          </rPr>
          <t xml:space="preserve">
10 yr capital plan - funding from reserve</t>
        </r>
      </text>
    </comment>
  </commentList>
</comments>
</file>

<file path=xl/sharedStrings.xml><?xml version="1.0" encoding="utf-8"?>
<sst xmlns="http://schemas.openxmlformats.org/spreadsheetml/2006/main" count="226" uniqueCount="203">
  <si>
    <t>Mandatory Fee Detail &amp; Request Form</t>
  </si>
  <si>
    <t>Description of Fee Purpose:</t>
  </si>
  <si>
    <t>Description of Students Charged:</t>
  </si>
  <si>
    <t>REVENUE</t>
  </si>
  <si>
    <t>Student Fees</t>
  </si>
  <si>
    <t>Less: Allowances, Waivers, Etc.</t>
  </si>
  <si>
    <t>Non-Mandatory Student Fees</t>
  </si>
  <si>
    <t>Sales &amp; Services</t>
  </si>
  <si>
    <t>Fines</t>
  </si>
  <si>
    <t>Housing Rental Income</t>
  </si>
  <si>
    <t>Other Rental Income</t>
  </si>
  <si>
    <t>Meal Plan Sales</t>
  </si>
  <si>
    <t>Other Food Service Sales</t>
  </si>
  <si>
    <t>Athletic Ticket Sales</t>
  </si>
  <si>
    <t>Game Guarantees</t>
  </si>
  <si>
    <t>Athletic Camps</t>
  </si>
  <si>
    <t>Other Athletic Revenue</t>
  </si>
  <si>
    <t>Health Services</t>
  </si>
  <si>
    <t>Non-Student Parking &amp; Transportation</t>
  </si>
  <si>
    <t>Advertising Revenue</t>
  </si>
  <si>
    <t>Commissions</t>
  </si>
  <si>
    <t>Miscellaneous Revenues</t>
  </si>
  <si>
    <t>Gifts</t>
  </si>
  <si>
    <t>Other Miscellaneous Revenues</t>
  </si>
  <si>
    <t>Total Revenue</t>
  </si>
  <si>
    <t>EXPENDITURES</t>
  </si>
  <si>
    <t>Personal Services</t>
  </si>
  <si>
    <t>Salaries - Faculty/Staff</t>
  </si>
  <si>
    <t>Salaries - Students</t>
  </si>
  <si>
    <t>Fringe Benefits</t>
  </si>
  <si>
    <t>Travel</t>
  </si>
  <si>
    <t>Travel - Employee</t>
  </si>
  <si>
    <t>Travel - Non-Employee</t>
  </si>
  <si>
    <t>Operating Supplies and Expenses</t>
  </si>
  <si>
    <t>Purchases for Resale/Cost of Goods Sold</t>
  </si>
  <si>
    <t>Supplies &amp; Materials</t>
  </si>
  <si>
    <t>Repairs and Maintenance</t>
  </si>
  <si>
    <t>Rental Payments (Non-Real Estate)</t>
  </si>
  <si>
    <t>Insurance</t>
  </si>
  <si>
    <t>Software</t>
  </si>
  <si>
    <t>Equipment (Small Value)</t>
  </si>
  <si>
    <t>Real Estate/Authority Lease Rental</t>
  </si>
  <si>
    <t>Per Diems &amp; Fees</t>
  </si>
  <si>
    <t>Contracted Services</t>
  </si>
  <si>
    <t>Telecommunications</t>
  </si>
  <si>
    <t>Scholarships</t>
  </si>
  <si>
    <t>Allocated Operating Expenses</t>
  </si>
  <si>
    <t>Equipment/Capital Outlay</t>
  </si>
  <si>
    <t>Lease/Purchase - Principal</t>
  </si>
  <si>
    <t>Lease/Purchase - Interest</t>
  </si>
  <si>
    <t>R&amp;R Reserve Contribution</t>
  </si>
  <si>
    <t>Motor Vehicle Purchase</t>
  </si>
  <si>
    <t>Equipment Purchase</t>
  </si>
  <si>
    <t>Building and Facilities Improvements</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</si>
  <si>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</si>
  <si>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</si>
  <si>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</si>
  <si>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</si>
  <si>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</si>
  <si>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</si>
  <si>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</si>
  <si>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</si>
  <si>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Mandatory Fee Revenue</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</si>
  <si>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</si>
  <si>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</si>
  <si>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</si>
  <si>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</si>
  <si>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</si>
  <si>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</si>
  <si>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</si>
  <si>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</si>
  <si>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</si>
  <si>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</si>
  <si>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</si>
  <si>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</si>
  <si>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</si>
  <si>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</si>
  <si>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</si>
  <si>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</si>
  <si>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</si>
  <si>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</si>
  <si>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Projection of Fee Instances and Revenues</t>
  </si>
  <si>
    <t>Fall Semester Total</t>
  </si>
  <si>
    <t>Spring Semester Total</t>
  </si>
  <si>
    <t>Summer Semester Total</t>
  </si>
  <si>
    <t>Fiscal Year Total</t>
  </si>
  <si>
    <t>Justification for Increase and Planned Usage:</t>
  </si>
  <si>
    <t>Bookstore &amp; Gift shop Sales</t>
  </si>
  <si>
    <t xml:space="preserve">Revenue Department(s):  </t>
  </si>
  <si>
    <t xml:space="preserve">Fund:  </t>
  </si>
  <si>
    <t xml:space="preserve">Revenue Account:  </t>
  </si>
  <si>
    <t>FY 2019 Fee Rate</t>
  </si>
  <si>
    <t>Projected FY20 Fee Instances</t>
  </si>
  <si>
    <t>FY 2018 Actuals</t>
  </si>
  <si>
    <t>Fee Types:</t>
  </si>
  <si>
    <t>Access/ID Card</t>
  </si>
  <si>
    <t>Activity</t>
  </si>
  <si>
    <t>Athletic</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</si>
  <si>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</si>
  <si>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</si>
  <si>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</si>
  <si>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</si>
  <si>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</si>
  <si>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</si>
  <si>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</si>
  <si>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</si>
  <si>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</si>
  <si>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</si>
  <si>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</si>
  <si>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</si>
  <si>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</si>
  <si>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</si>
  <si>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</si>
  <si>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</si>
  <si>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</si>
  <si>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</si>
  <si>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</si>
  <si>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</si>
  <si>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</si>
  <si>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</si>
  <si>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</si>
  <si>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</si>
  <si>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</si>
  <si>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</si>
  <si>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</si>
  <si>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</si>
  <si>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</si>
  <si>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</si>
  <si>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</si>
  <si>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</si>
  <si>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</si>
  <si>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</si>
  <si>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</si>
  <si>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</si>
  <si>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</si>
  <si>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</si>
  <si>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</si>
  <si>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</si>
  <si>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</si>
  <si>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</si>
  <si>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</si>
  <si>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</si>
  <si>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t>Perry Kchao   perry.kchao@crc.gatech.edu</t>
  </si>
  <si>
    <t>CRC Operations Fee</t>
  </si>
  <si>
    <t>408100 - 104,  408108</t>
  </si>
  <si>
    <t>CRC Generated Revenue</t>
  </si>
  <si>
    <t>RI - OS&amp;E</t>
  </si>
  <si>
    <t>Campus Recreation Center Positions</t>
  </si>
  <si>
    <t>Assc Dir-CRC Healthy Lifestyle Programs</t>
  </si>
  <si>
    <t>Asst Dir - GITFIT Programs</t>
  </si>
  <si>
    <t>Asst Dir-CRC ORGT</t>
  </si>
  <si>
    <t>Outdoor Recreation Coord</t>
  </si>
  <si>
    <t>Aquatic Ops &amp; Risk Mgr</t>
  </si>
  <si>
    <t>Asst Dir-CRC Intramurals</t>
  </si>
  <si>
    <t>HR Coordinator</t>
  </si>
  <si>
    <t>IT Support Prof Sr</t>
  </si>
  <si>
    <t>Graphic Designer</t>
  </si>
  <si>
    <t>Admin Professional Sr</t>
  </si>
  <si>
    <t>Facilities Mgr II</t>
  </si>
  <si>
    <t>Asst Dir-CRC - Facilities</t>
  </si>
  <si>
    <t>Competitive Sports Coordinator-Operations</t>
  </si>
  <si>
    <t>CRC Facilities Technician</t>
  </si>
  <si>
    <t>Assistant Director of Member Services</t>
  </si>
  <si>
    <t>Asst Dir - Aquatics</t>
  </si>
  <si>
    <t>CRC Evening Coordinator</t>
  </si>
  <si>
    <t>Competitive Sports Coordinator-development</t>
  </si>
  <si>
    <t>Member Services Coord</t>
  </si>
  <si>
    <t>Aquatic Coordinator - Events</t>
  </si>
  <si>
    <t>Aquatics Coordinator</t>
  </si>
  <si>
    <t>LDSH Challenge Course Coordinator</t>
  </si>
  <si>
    <t>Yes</t>
  </si>
  <si>
    <t>550, 643,645, 646</t>
  </si>
  <si>
    <t xml:space="preserve">Several mandatory fee meetings will be held and the student body is informed.  This will take place before the student committee vote.   This is an addition to the student advisory committee meetings held through out the year. </t>
  </si>
  <si>
    <t>The request CRC Operations Fee is to support the operations of the Campus Recreations Center (CRC) and to offer programs and services for Georgia tech students and Faculty and Staff.    This fee allows CRC staff limited travel for training and professional development needs (safety and certifications).  The positions supported by this fee is listed in separate tab.</t>
  </si>
  <si>
    <t>A major portion of CRC operational budget comprises of outside generated revenue and it enables the CRC not to request a fee increase.   For the last few years, CRC generated revenue is averaging $2 mill and covers a portion of professional and student staff as well as certain operational expenditures.</t>
  </si>
  <si>
    <t>Allocated Personal Services</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</si>
  <si>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</si>
  <si>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Fiscal Year 2021</t>
  </si>
  <si>
    <t>FD13000</t>
  </si>
  <si>
    <t xml:space="preserve">The purpose of the CRC Operations Fee is to support the operations of the Campus Recreations Center (CRC).  This includes Aquatics facilities, state-of-the-art fitness center, fitness programs, competitive sports and outdoor programs for Georgia tech students and Faculty and Staff.  A ten-year analysis of the CRC turnstile data Fall 2007 through Fall 2017 indicates a significant impact on the 1st year retention rates and the 5 and 6-year graduation rates for both undergraduate and graduate students at Georgia Tech.   </t>
  </si>
  <si>
    <t>FY 2020 Fee Amount:</t>
  </si>
  <si>
    <t>Proposed FY 2021 Fee Amount:</t>
  </si>
  <si>
    <t>FY19 Revenue</t>
  </si>
  <si>
    <t>FY19 Expenditures</t>
  </si>
  <si>
    <t>FY19 % of Revenue Expended:</t>
  </si>
  <si>
    <t>FY20 Unrestricted Fund Balance</t>
  </si>
  <si>
    <t>FY 2020 Fee Rate</t>
  </si>
  <si>
    <t>Proposed FY 2021 Fee Rate</t>
  </si>
  <si>
    <t>Projected FY21 Fee Instances</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</si>
  <si>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</si>
  <si>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</si>
  <si>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</si>
  <si>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FY 2019 Actuals</t>
  </si>
  <si>
    <t>FY 2020 Projected</t>
  </si>
  <si>
    <r>
      <t xml:space="preserve">FY21 Projection
</t>
    </r>
    <r>
      <rPr>
        <b/>
        <u/>
        <sz val="10"/>
        <rFont val="Calibri"/>
        <family val="2"/>
        <scheme val="minor"/>
      </rPr>
      <t>without</t>
    </r>
    <r>
      <rPr>
        <sz val="10"/>
        <rFont val="Calibri"/>
        <family val="2"/>
        <scheme val="minor"/>
      </rPr>
      <t xml:space="preserve"> increase</t>
    </r>
  </si>
  <si>
    <t>Aquatic Dir (Aquatic/Fitness Prog Coord)</t>
  </si>
  <si>
    <t xml:space="preserve">Fee is required of students taking 4 or more hours for both undergrad and grad students.  MOWR - Move On When Ready is a high school college dual enrollment program.  Students enrolled in this program are eligible for a waiver.   Fee is assesed during summer semester and the institution does not pro-rate fees based on credit hours. </t>
  </si>
  <si>
    <t>CRC Operational Fee</t>
  </si>
  <si>
    <t xml:space="preserve">Note:  </t>
  </si>
  <si>
    <t>Mandatory Fee data - actuals in Fund 13091.</t>
  </si>
  <si>
    <t>Exclude RI and ORGT Tier II</t>
  </si>
  <si>
    <t>No fee increase</t>
  </si>
  <si>
    <t xml:space="preserve">Other Operating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</si>
</sst>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quot;$&quot;#,##0.00"/>
  </numFmts>
  <fonts count="27"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sz val="11"/>
      <color theme="1"/>
      <name val="Calibri"/>
      <family val="2"/>
      <scheme val="minor"/>
    </font>
    <font>
      <sz val="11"/>
      <color theme="1"/>
      <name val="Arial"/>
      <family val="2"/>
    </font>
    <font>
      <sz val="9"/>
      <color indexed="81"/>
      <name val="Tahoma"/>
      <family val="2"/>
    </font>
    <font>
      <b/>
      <sz val="9"/>
      <color indexed="81"/>
      <name val="Tahoma"/>
      <family val="2"/>
    </font>
    <font>
      <sz val="10"/>
      <name val="Arial"/>
      <family val="2"/>
    </font>
    <font>
      <sz val="10"/>
      <color theme="1"/>
      <name val="Calibri"/>
      <family val="2"/>
      <scheme val="minor"/>
    </font>
    <font>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DEBF7"/>
        <bgColor indexed="64"/>
      </patternFill>
    </fill>
    <fill>
      <patternFill patternType="solid">
        <fgColor rgb="FFD9D9D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thin">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auto="1"/>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auto="1"/>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0"/>
      </left>
      <right style="thin">
        <color theme="0"/>
      </right>
      <top/>
      <bottom/>
      <diagonal/>
    </border>
  </borders>
  <cellStyleXfs count="18">
    <xf numFmtId="0" fontId="0" fillId="0" borderId="0"/>
    <xf numFmtId="0" fontId="2" fillId="0" borderId="0"/>
    <xf numFmtId="43" fontId="20" fillId="0" borderId="0" applyFont="0" applyFill="0" applyBorder="0" applyAlignment="0" applyProtection="0"/>
    <xf numFmtId="0" fontId="24" fillId="0" borderId="0"/>
    <xf numFmtId="9" fontId="24" fillId="0" borderId="0" applyFont="0" applyFill="0" applyBorder="0" applyAlignment="0" applyProtection="0"/>
    <xf numFmtId="44" fontId="24"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0" fontId="24" fillId="0" borderId="0"/>
    <xf numFmtId="0" fontId="20" fillId="0" borderId="0"/>
    <xf numFmtId="0" fontId="20" fillId="0" borderId="0"/>
    <xf numFmtId="0" fontId="24" fillId="0" borderId="0"/>
    <xf numFmtId="0" fontId="24" fillId="0" borderId="0"/>
    <xf numFmtId="0" fontId="24" fillId="0" borderId="0"/>
    <xf numFmtId="43" fontId="24" fillId="0" borderId="0" applyFont="0" applyFill="0" applyBorder="0" applyAlignment="0" applyProtection="0"/>
    <xf numFmtId="9" fontId="20" fillId="0" borderId="0" applyFont="0" applyFill="0" applyBorder="0" applyAlignment="0" applyProtection="0"/>
    <xf numFmtId="43" fontId="24" fillId="0" borderId="0" applyFont="0" applyFill="0" applyBorder="0" applyAlignment="0" applyProtection="0"/>
  </cellStyleXfs>
  <cellXfs count="179">
    <xf numFmtId="0" fontId="0" fillId="0" borderId="0" xfId="0"/>
    <xf numFmtId="0" fontId="4" fillId="0" borderId="0" xfId="1" applyFont="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4" fillId="0" borderId="1" xfId="1" applyFont="1" applyFill="1" applyBorder="1" applyAlignment="1">
      <alignment horizontal="left" indent="2"/>
    </xf>
    <xf numFmtId="0" fontId="4" fillId="0" borderId="1" xfId="1" applyFont="1" applyFill="1" applyBorder="1" applyAlignment="1">
      <alignment horizontal="left" indent="3"/>
    </xf>
    <xf numFmtId="0" fontId="4" fillId="0" borderId="1" xfId="1" applyFont="1" applyBorder="1" applyAlignment="1">
      <alignment horizontal="left" indent="2"/>
    </xf>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8" fillId="2" borderId="0" xfId="1" applyNumberFormat="1" applyFont="1" applyFill="1" applyAlignment="1">
      <alignment horizontal="left"/>
    </xf>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0" fontId="0" fillId="0" borderId="18" xfId="0" applyFill="1" applyBorder="1" applyAlignment="1">
      <alignment horizontal="center"/>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4" borderId="1" xfId="1" applyNumberFormat="1" applyFont="1" applyFill="1" applyBorder="1"/>
    <xf numFmtId="3" fontId="4" fillId="3" borderId="8" xfId="1" applyNumberFormat="1" applyFont="1" applyFill="1" applyBorder="1"/>
    <xf numFmtId="3" fontId="4" fillId="3" borderId="1" xfId="1" applyNumberFormat="1" applyFont="1" applyFill="1" applyBorder="1"/>
    <xf numFmtId="0" fontId="21" fillId="0" borderId="0" xfId="0" applyFont="1"/>
    <xf numFmtId="165" fontId="4" fillId="0" borderId="0" xfId="1" applyNumberFormat="1" applyFont="1"/>
    <xf numFmtId="38" fontId="4" fillId="0" borderId="0" xfId="1" applyNumberFormat="1" applyFont="1"/>
    <xf numFmtId="166" fontId="4" fillId="0" borderId="0" xfId="2" applyNumberFormat="1" applyFont="1"/>
    <xf numFmtId="166" fontId="4" fillId="0" borderId="0" xfId="1" applyNumberFormat="1" applyFont="1"/>
    <xf numFmtId="37" fontId="4" fillId="0" borderId="0" xfId="1" applyNumberFormat="1" applyFont="1"/>
    <xf numFmtId="0" fontId="4" fillId="7" borderId="0" xfId="1" applyFont="1" applyFill="1"/>
    <xf numFmtId="165" fontId="0" fillId="0" borderId="0" xfId="0" applyNumberFormat="1"/>
    <xf numFmtId="0" fontId="0" fillId="0" borderId="0" xfId="0" applyBorder="1"/>
    <xf numFmtId="0" fontId="0" fillId="0" borderId="13" xfId="0" applyFill="1"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0" fillId="5" borderId="12" xfId="0" applyFill="1" applyBorder="1" applyAlignment="1">
      <alignment horizontal="left"/>
    </xf>
    <xf numFmtId="0" fontId="5" fillId="2" borderId="0" xfId="1" applyNumberFormat="1" applyFont="1" applyFill="1" applyAlignment="1">
      <alignment horizontal="left"/>
    </xf>
    <xf numFmtId="0" fontId="0" fillId="5" borderId="12" xfId="0" applyFill="1" applyBorder="1" applyAlignment="1">
      <alignment horizontal="left"/>
    </xf>
    <xf numFmtId="0" fontId="0" fillId="0" borderId="22" xfId="0" applyBorder="1" applyAlignment="1"/>
    <xf numFmtId="166" fontId="25" fillId="3" borderId="8" xfId="2" applyNumberFormat="1" applyFont="1" applyFill="1" applyBorder="1"/>
    <xf numFmtId="166" fontId="4" fillId="0" borderId="0" xfId="1" applyNumberFormat="1" applyFont="1" applyFill="1" applyBorder="1" applyAlignment="1">
      <alignment horizontal="center" wrapText="1"/>
    </xf>
    <xf numFmtId="10" fontId="4" fillId="0" borderId="0" xfId="16" applyNumberFormat="1" applyFont="1" applyFill="1" applyBorder="1" applyAlignment="1">
      <alignment horizontal="center" wrapText="1"/>
    </xf>
    <xf numFmtId="167" fontId="4" fillId="0" borderId="0" xfId="1" applyNumberFormat="1" applyFont="1"/>
    <xf numFmtId="43" fontId="4" fillId="0" borderId="0" xfId="1" applyNumberFormat="1" applyFont="1"/>
    <xf numFmtId="0" fontId="26" fillId="0" borderId="0" xfId="1" applyNumberFormat="1" applyFont="1" applyFill="1" applyAlignment="1">
      <alignment horizontal="left"/>
    </xf>
    <xf numFmtId="3" fontId="4" fillId="0" borderId="8" xfId="1" applyNumberFormat="1" applyFont="1" applyFill="1" applyBorder="1"/>
    <xf numFmtId="166" fontId="25" fillId="0" borderId="8" xfId="2" applyNumberFormat="1" applyFont="1" applyFill="1" applyBorder="1"/>
    <xf numFmtId="165" fontId="5" fillId="8" borderId="1" xfId="1" applyNumberFormat="1" applyFont="1" applyFill="1" applyBorder="1"/>
    <xf numFmtId="3" fontId="4" fillId="8" borderId="1" xfId="1" applyNumberFormat="1" applyFont="1" applyFill="1" applyBorder="1"/>
    <xf numFmtId="3" fontId="4" fillId="9" borderId="5" xfId="1" applyNumberFormat="1" applyFont="1" applyFill="1" applyBorder="1"/>
    <xf numFmtId="3" fontId="4" fillId="9" borderId="1" xfId="1" applyNumberFormat="1" applyFont="1" applyFill="1" applyBorder="1"/>
    <xf numFmtId="3" fontId="4" fillId="9" borderId="8" xfId="1" applyNumberFormat="1" applyFont="1" applyFill="1" applyBorder="1"/>
    <xf numFmtId="0" fontId="0" fillId="5" borderId="15" xfId="0" applyFill="1" applyBorder="1" applyAlignment="1">
      <alignment horizontal="left"/>
    </xf>
    <xf numFmtId="0" fontId="0" fillId="5" borderId="24" xfId="0" applyFill="1" applyBorder="1" applyAlignment="1">
      <alignment horizontal="left"/>
    </xf>
    <xf numFmtId="0" fontId="10" fillId="0" borderId="19" xfId="0" applyFont="1" applyBorder="1" applyAlignment="1">
      <alignment horizontal="center"/>
    </xf>
    <xf numFmtId="0" fontId="10" fillId="0" borderId="23"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0" fillId="0" borderId="19" xfId="0" applyBorder="1"/>
    <xf numFmtId="0" fontId="0" fillId="0" borderId="23" xfId="0" applyBorder="1"/>
    <xf numFmtId="0" fontId="0" fillId="0" borderId="22" xfId="0" applyBorder="1" applyAlignment="1">
      <alignment horizontal="left"/>
    </xf>
    <xf numFmtId="0" fontId="0" fillId="0" borderId="19" xfId="0" applyFill="1" applyBorder="1" applyAlignment="1">
      <alignment horizontal="left"/>
    </xf>
    <xf numFmtId="0" fontId="0" fillId="0" borderId="17" xfId="0" applyFill="1" applyBorder="1" applyAlignment="1">
      <alignment horizontal="left"/>
    </xf>
    <xf numFmtId="0" fontId="1" fillId="0" borderId="13" xfId="0" applyFont="1" applyFill="1" applyBorder="1" applyAlignment="1">
      <alignment horizontal="right"/>
    </xf>
    <xf numFmtId="0" fontId="1" fillId="0" borderId="18" xfId="0" applyFont="1" applyFill="1" applyBorder="1" applyAlignment="1">
      <alignment horizontal="right"/>
    </xf>
    <xf numFmtId="0" fontId="0" fillId="0" borderId="21" xfId="0" applyBorder="1"/>
    <xf numFmtId="0" fontId="0" fillId="0" borderId="0" xfId="0" applyBorder="1"/>
    <xf numFmtId="0" fontId="11" fillId="4" borderId="2" xfId="0" applyFont="1" applyFill="1" applyBorder="1" applyAlignment="1">
      <alignment horizontal="left" vertical="top" wrapText="1" readingOrder="1"/>
    </xf>
    <xf numFmtId="0" fontId="11" fillId="4" borderId="3" xfId="0" applyFont="1" applyFill="1" applyBorder="1" applyAlignment="1">
      <alignment horizontal="left" vertical="top" wrapText="1" readingOrder="1"/>
    </xf>
    <xf numFmtId="0" fontId="11" fillId="4" borderId="11" xfId="0" applyFont="1" applyFill="1" applyBorder="1" applyAlignment="1">
      <alignment horizontal="left" vertical="top" wrapText="1" readingOrder="1"/>
    </xf>
    <xf numFmtId="0" fontId="0" fillId="0" borderId="19" xfId="0" applyBorder="1" applyAlignment="1">
      <alignment horizontal="right"/>
    </xf>
    <xf numFmtId="0" fontId="0" fillId="0" borderId="23" xfId="0" applyBorder="1" applyAlignment="1">
      <alignment horizontal="righ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1" fillId="0" borderId="0" xfId="0" applyFont="1" applyBorder="1" applyAlignment="1">
      <alignment horizontal="left"/>
    </xf>
    <xf numFmtId="0" fontId="0" fillId="0" borderId="18" xfId="0" applyBorder="1" applyAlignment="1">
      <alignment horizontal="right"/>
    </xf>
    <xf numFmtId="0" fontId="0" fillId="0" borderId="13" xfId="0" applyFill="1" applyBorder="1"/>
    <xf numFmtId="0" fontId="0" fillId="0" borderId="18" xfId="0" applyFill="1" applyBorder="1"/>
    <xf numFmtId="0" fontId="11" fillId="4" borderId="2" xfId="0" applyFont="1" applyFill="1" applyBorder="1" applyAlignment="1">
      <alignment vertical="top" wrapText="1"/>
    </xf>
    <xf numFmtId="0" fontId="11" fillId="4" borderId="3" xfId="0" applyFont="1" applyFill="1" applyBorder="1" applyAlignment="1">
      <alignment vertical="top" wrapText="1"/>
    </xf>
    <xf numFmtId="0" fontId="11" fillId="4" borderId="11"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3" fillId="2" borderId="0" xfId="1" applyFont="1" applyFill="1" applyAlignment="1">
      <alignment horizontal="left"/>
    </xf>
    <xf numFmtId="0" fontId="5" fillId="2" borderId="0" xfId="1" applyFont="1" applyFill="1" applyAlignment="1">
      <alignment horizontal="left"/>
    </xf>
    <xf numFmtId="0" fontId="5" fillId="2" borderId="0" xfId="1" applyNumberFormat="1" applyFont="1" applyFill="1" applyAlignment="1">
      <alignment horizontal="left"/>
    </xf>
    <xf numFmtId="0" fontId="5" fillId="2" borderId="0" xfId="1" applyFont="1" applyFill="1" applyAlignment="1">
      <alignment horizontal="left" vertical="center" wrapText="1"/>
    </xf>
    <xf numFmtId="0" fontId="6" fillId="0" borderId="2" xfId="1" applyFont="1" applyFill="1" applyBorder="1" applyAlignment="1">
      <alignment horizontal="left"/>
    </xf>
    <xf numFmtId="0" fontId="6" fillId="0" borderId="3" xfId="1" applyFont="1" applyFill="1" applyBorder="1" applyAlignment="1">
      <alignment horizontal="left"/>
    </xf>
    <xf numFmtId="0" fontId="6" fillId="0" borderId="11" xfId="1" applyFont="1" applyFill="1" applyBorder="1" applyAlignment="1">
      <alignment horizontal="left"/>
    </xf>
    <xf numFmtId="0" fontId="5" fillId="2" borderId="0" xfId="1" applyNumberFormat="1" applyFont="1" applyFill="1" applyAlignment="1">
      <alignment horizontal="left" wrapText="1"/>
    </xf>
    <xf numFmtId="0" fontId="6" fillId="6" borderId="2" xfId="1" applyFont="1" applyFill="1" applyBorder="1"/>
    <xf numFmtId="0" fontId="6" fillId="6" borderId="3" xfId="1" applyFont="1" applyFill="1" applyBorder="1"/>
    <xf numFmtId="0" fontId="6" fillId="6" borderId="11" xfId="1" applyFont="1" applyFill="1" applyBorder="1"/>
    <xf numFmtId="0" fontId="6" fillId="6" borderId="2" xfId="1" applyFont="1" applyFill="1" applyBorder="1" applyAlignment="1">
      <alignment horizontal="left"/>
    </xf>
    <xf numFmtId="0" fontId="6" fillId="6" borderId="3" xfId="1" applyFont="1" applyFill="1" applyBorder="1" applyAlignment="1">
      <alignment horizontal="left"/>
    </xf>
    <xf numFmtId="0" fontId="6" fillId="6" borderId="11" xfId="1" applyFont="1" applyFill="1" applyBorder="1" applyAlignment="1">
      <alignment horizontal="left"/>
    </xf>
  </cellXfs>
  <cellStyles count="18">
    <cellStyle name="Comma" xfId="2" builtinId="3"/>
    <cellStyle name="Comma 10" xfId="8"/>
    <cellStyle name="Comma 2 2" xfId="17"/>
    <cellStyle name="Comma 9" xfId="15"/>
    <cellStyle name="Currency 2" xfId="5"/>
    <cellStyle name="Normal" xfId="0" builtinId="0"/>
    <cellStyle name="Normal 2" xfId="1"/>
    <cellStyle name="Normal 3" xfId="3"/>
    <cellStyle name="Normal 31" xfId="9"/>
    <cellStyle name="Normal 69" xfId="10"/>
    <cellStyle name="Normal 70" xfId="6"/>
    <cellStyle name="Normal 70 2" xfId="11"/>
    <cellStyle name="Normal 8" xfId="12"/>
    <cellStyle name="Normal 8 2" xfId="14"/>
    <cellStyle name="Normal 9" xfId="13"/>
    <cellStyle name="Percent" xfId="16" builtinId="5"/>
    <cellStyle name="Percent 10" xfId="7"/>
    <cellStyle name="Percent 2" xfId="4"/>
  </cellStyles>
  <dxfs count="0"/>
  <tableStyles count="0" defaultTableStyle="TableStyleMedium2" defaultPivotStyle="PivotStyleLight16"/>
  <colors>
    <mruColors>
      <color rgb="FFD9D9D9"/>
      <color rgb="FFDDEBF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finrl/LOCALS~1/Temp/FY05%20Capital%20Project%20Info/FY04%20Encumbrance%20Reserve/June%2030%20summaries%20in%20July/Encumb%20Reserves/Status%20June%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Budget%2520FY%252020\FY20%2520budget%2520package\FY%25202020%2520BoR%2520Mand%2520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5FiscalYear\05Auxiliary\H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30.207.51.204\BudServ_data\811%20BudDev\7225A7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finclr/My%20Documents/Cheryls%20Documents/RANKIN/Capital%20Projects%20FY06/Old%20Hidden%20Worksheets%20in%2006%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il.gatech.edu/Temp/IL/FY11/EVP%20A&amp;F%20FORM%201&amp;2%20Rev%20by%20Area%20(Autosav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rankin6/Local%20Settings/Temporary%20Internet%20Files/Content.Outlook/BVG4DAYY/BD%20ACTIONS_ALL%20%204-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emp\05OB-GT%20Version\__GTR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INNT\Profiles\dcrain\Personal\Excel\WORK\Raises\Raise02\2002_RAISE_pr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Budget%2520FY%252020\FY20%2520budget%2520package\FY%25202020%2520BoR%2520Mand%2520Forms_CRC_v2_fund%252013091_BC%2520w%2520prior%2520yr%2520enc%2520for%2520FY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Status June 2002"/>
      <sheetName val="Lisa's June Recon"/>
      <sheetName val="Lisa's May Recon"/>
      <sheetName val="Explanation of differences"/>
      <sheetName val="CLOSED PO MAY 2002"/>
      <sheetName val="Moved to new Cxxxx projects"/>
      <sheetName val="Non-voucher journals"/>
      <sheetName val="Vchr Sum May 2002"/>
      <sheetName val="Vchrs Paid FY02"/>
      <sheetName val="Closed POs"/>
      <sheetName val="&quot;Set up&quot; at FY01 year end"/>
      <sheetName val="OVERSPENT POs"/>
      <sheetName val="Closed PO Spectrum problem"/>
      <sheetName val="New set up amounts"/>
      <sheetName val="VLookup Funding"/>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_H"/>
    </sheetNames>
    <sheetDataSet>
      <sheetData sheetId="0">
        <row r="2">
          <cell r="A2" t="str">
            <v>Resident Instruction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CT Budgets"/>
      <sheetName val="FC 50 Fund Balances FY02 YE"/>
      <sheetName val="FY04 YE FF"/>
      <sheetName val="FY04 from FF"/>
      <sheetName val="FinalMerge"/>
      <sheetName val="PY Reimb Proj Budgets"/>
      <sheetName val="BY03 Budgets"/>
      <sheetName val="FinalMergeMay"/>
      <sheetName val="Final_Merge_Sept"/>
      <sheetName val="Pre-Encumb"/>
      <sheetName val="Moved to new Cxxxx proje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Project</v>
          </cell>
          <cell r="B1" t="str">
            <v>Class</v>
          </cell>
          <cell r="C1" t="str">
            <v>YTD Expenses</v>
          </cell>
          <cell r="D1" t="str">
            <v>Sum Encumbered</v>
          </cell>
        </row>
        <row r="2">
          <cell r="A2" t="str">
            <v>F1005</v>
          </cell>
          <cell r="B2">
            <v>11000</v>
          </cell>
        </row>
        <row r="3">
          <cell r="A3" t="str">
            <v>F1007</v>
          </cell>
          <cell r="B3">
            <v>11000</v>
          </cell>
          <cell r="C3">
            <v>9500</v>
          </cell>
        </row>
        <row r="4">
          <cell r="A4" t="str">
            <v>F1400</v>
          </cell>
          <cell r="B4">
            <v>11000</v>
          </cell>
          <cell r="C4">
            <v>1957.12</v>
          </cell>
          <cell r="D4">
            <v>17112.5</v>
          </cell>
        </row>
        <row r="5">
          <cell r="A5" t="str">
            <v>F1402</v>
          </cell>
          <cell r="B5">
            <v>11000</v>
          </cell>
          <cell r="C5">
            <v>0</v>
          </cell>
          <cell r="D5">
            <v>500</v>
          </cell>
        </row>
        <row r="6">
          <cell r="A6" t="str">
            <v>F1403</v>
          </cell>
          <cell r="B6">
            <v>11000</v>
          </cell>
          <cell r="C6">
            <v>0</v>
          </cell>
        </row>
        <row r="7">
          <cell r="A7" t="str">
            <v>F1404</v>
          </cell>
          <cell r="B7">
            <v>11000</v>
          </cell>
        </row>
        <row r="8">
          <cell r="A8" t="str">
            <v>F1405</v>
          </cell>
          <cell r="B8">
            <v>11000</v>
          </cell>
        </row>
        <row r="9">
          <cell r="A9" t="str">
            <v>F1407</v>
          </cell>
          <cell r="B9">
            <v>11000</v>
          </cell>
          <cell r="C9">
            <v>635.5</v>
          </cell>
        </row>
        <row r="10">
          <cell r="A10" t="str">
            <v>F1408</v>
          </cell>
          <cell r="B10">
            <v>11000</v>
          </cell>
          <cell r="C10">
            <v>411.01</v>
          </cell>
        </row>
        <row r="11">
          <cell r="A11" t="str">
            <v>F1409</v>
          </cell>
          <cell r="B11">
            <v>11000</v>
          </cell>
        </row>
        <row r="12">
          <cell r="A12" t="str">
            <v>F1410</v>
          </cell>
          <cell r="B12">
            <v>11000</v>
          </cell>
          <cell r="C12">
            <v>32000</v>
          </cell>
        </row>
        <row r="13">
          <cell r="A13" t="str">
            <v>F1411</v>
          </cell>
          <cell r="B13">
            <v>11000</v>
          </cell>
          <cell r="C13">
            <v>44061.45</v>
          </cell>
        </row>
        <row r="14">
          <cell r="A14" t="str">
            <v>F1412</v>
          </cell>
          <cell r="B14">
            <v>11000</v>
          </cell>
          <cell r="C14">
            <v>35453.910000000003</v>
          </cell>
          <cell r="D14">
            <v>28427.46</v>
          </cell>
        </row>
        <row r="15">
          <cell r="A15" t="str">
            <v>F1413</v>
          </cell>
          <cell r="B15">
            <v>11000</v>
          </cell>
        </row>
        <row r="16">
          <cell r="A16" t="str">
            <v>F1414</v>
          </cell>
          <cell r="B16">
            <v>11000</v>
          </cell>
          <cell r="C16">
            <v>24.95</v>
          </cell>
        </row>
        <row r="17">
          <cell r="A17" t="str">
            <v>F1800</v>
          </cell>
          <cell r="B17">
            <v>11000</v>
          </cell>
          <cell r="C17">
            <v>960</v>
          </cell>
          <cell r="D17">
            <v>23800</v>
          </cell>
        </row>
        <row r="18">
          <cell r="A18" t="str">
            <v>F1999</v>
          </cell>
          <cell r="B18">
            <v>11000</v>
          </cell>
        </row>
        <row r="19">
          <cell r="A19" t="str">
            <v>F1005</v>
          </cell>
          <cell r="B19">
            <v>11001</v>
          </cell>
          <cell r="C19">
            <v>11500</v>
          </cell>
          <cell r="D19">
            <v>23500</v>
          </cell>
        </row>
        <row r="20">
          <cell r="A20" t="str">
            <v>F1015</v>
          </cell>
          <cell r="B20">
            <v>11001</v>
          </cell>
          <cell r="C20">
            <v>0</v>
          </cell>
        </row>
        <row r="21">
          <cell r="A21" t="str">
            <v>F1020</v>
          </cell>
          <cell r="B21">
            <v>16001</v>
          </cell>
        </row>
        <row r="22">
          <cell r="A22" t="str">
            <v>F1401</v>
          </cell>
          <cell r="B22">
            <v>16001</v>
          </cell>
        </row>
        <row r="23">
          <cell r="A23" t="str">
            <v>F1415</v>
          </cell>
          <cell r="B23">
            <v>16001</v>
          </cell>
          <cell r="C23">
            <v>0</v>
          </cell>
          <cell r="D23">
            <v>550</v>
          </cell>
        </row>
        <row r="24">
          <cell r="A24" t="str">
            <v>F1004</v>
          </cell>
          <cell r="B24">
            <v>16002</v>
          </cell>
        </row>
        <row r="25">
          <cell r="A25" t="str">
            <v>F1006</v>
          </cell>
          <cell r="B25">
            <v>16002</v>
          </cell>
        </row>
        <row r="26">
          <cell r="A26" t="str">
            <v>F1009</v>
          </cell>
          <cell r="B26">
            <v>16002</v>
          </cell>
        </row>
        <row r="27">
          <cell r="A27" t="str">
            <v>F1016</v>
          </cell>
          <cell r="B27">
            <v>16002</v>
          </cell>
          <cell r="C27">
            <v>0</v>
          </cell>
          <cell r="D27">
            <v>7200</v>
          </cell>
        </row>
        <row r="28">
          <cell r="A28" t="str">
            <v>F1019</v>
          </cell>
          <cell r="B28">
            <v>16002</v>
          </cell>
        </row>
        <row r="29">
          <cell r="A29" t="str">
            <v>F1416</v>
          </cell>
          <cell r="B29">
            <v>16002</v>
          </cell>
        </row>
        <row r="30">
          <cell r="A30" t="str">
            <v>F1025</v>
          </cell>
          <cell r="B30">
            <v>17000</v>
          </cell>
        </row>
        <row r="31">
          <cell r="A31" t="str">
            <v>F1080</v>
          </cell>
          <cell r="B31">
            <v>17000</v>
          </cell>
          <cell r="C31">
            <v>500</v>
          </cell>
          <cell r="D31">
            <v>6200</v>
          </cell>
        </row>
        <row r="32">
          <cell r="A32" t="str">
            <v>F1008</v>
          </cell>
          <cell r="B32">
            <v>18000</v>
          </cell>
        </row>
        <row r="33">
          <cell r="A33" t="str">
            <v>F1998</v>
          </cell>
          <cell r="B33">
            <v>18000</v>
          </cell>
        </row>
        <row r="34">
          <cell r="A34" t="str">
            <v>F1500</v>
          </cell>
          <cell r="B34">
            <v>42000</v>
          </cell>
          <cell r="C34">
            <v>0</v>
          </cell>
          <cell r="D34">
            <v>92421.25</v>
          </cell>
        </row>
        <row r="35">
          <cell r="A35" t="str">
            <v>F1501</v>
          </cell>
          <cell r="B35">
            <v>42001</v>
          </cell>
          <cell r="C35">
            <v>2579.37</v>
          </cell>
        </row>
        <row r="36">
          <cell r="A36" t="str">
            <v>F1502</v>
          </cell>
          <cell r="B36">
            <v>42000</v>
          </cell>
        </row>
        <row r="37">
          <cell r="A37" t="str">
            <v>E1013</v>
          </cell>
          <cell r="B37">
            <v>11000</v>
          </cell>
          <cell r="C37">
            <v>12740</v>
          </cell>
          <cell r="D37">
            <v>18000</v>
          </cell>
        </row>
        <row r="38">
          <cell r="A38" t="str">
            <v>E1019</v>
          </cell>
          <cell r="B38">
            <v>11000</v>
          </cell>
          <cell r="C38">
            <v>6187.5</v>
          </cell>
          <cell r="D38">
            <v>17562.5</v>
          </cell>
        </row>
        <row r="39">
          <cell r="A39" t="str">
            <v>E1023</v>
          </cell>
          <cell r="B39">
            <v>11000</v>
          </cell>
          <cell r="C39">
            <v>17119.37</v>
          </cell>
          <cell r="D39">
            <v>58674</v>
          </cell>
        </row>
        <row r="40">
          <cell r="A40" t="str">
            <v>E1028</v>
          </cell>
          <cell r="B40">
            <v>11000</v>
          </cell>
          <cell r="C40">
            <v>19119.849999999999</v>
          </cell>
        </row>
        <row r="41">
          <cell r="A41" t="str">
            <v>E1036</v>
          </cell>
          <cell r="B41">
            <v>11000</v>
          </cell>
          <cell r="C41">
            <v>11082</v>
          </cell>
          <cell r="D41">
            <v>7890</v>
          </cell>
        </row>
        <row r="42">
          <cell r="A42" t="str">
            <v>E1038</v>
          </cell>
          <cell r="B42">
            <v>11000</v>
          </cell>
          <cell r="D42">
            <v>147623</v>
          </cell>
        </row>
        <row r="43">
          <cell r="A43" t="str">
            <v>E1045</v>
          </cell>
          <cell r="B43">
            <v>11000</v>
          </cell>
          <cell r="C43">
            <v>400</v>
          </cell>
        </row>
        <row r="44">
          <cell r="A44" t="str">
            <v>E1046</v>
          </cell>
          <cell r="B44">
            <v>11000</v>
          </cell>
          <cell r="C44">
            <v>24482.87</v>
          </cell>
          <cell r="D44">
            <v>29764.799999999999</v>
          </cell>
        </row>
        <row r="45">
          <cell r="A45" t="str">
            <v>E1056</v>
          </cell>
          <cell r="B45">
            <v>11000</v>
          </cell>
          <cell r="C45">
            <v>64500</v>
          </cell>
          <cell r="D45">
            <v>6800</v>
          </cell>
        </row>
        <row r="46">
          <cell r="A46" t="str">
            <v>E1081</v>
          </cell>
          <cell r="B46">
            <v>11000</v>
          </cell>
          <cell r="C46">
            <v>5432.29</v>
          </cell>
          <cell r="D46">
            <v>2415.71</v>
          </cell>
        </row>
        <row r="47">
          <cell r="A47" t="str">
            <v>E1063</v>
          </cell>
          <cell r="B47">
            <v>11000</v>
          </cell>
          <cell r="C47">
            <v>2375</v>
          </cell>
          <cell r="D47">
            <v>17875</v>
          </cell>
        </row>
        <row r="48">
          <cell r="A48" t="str">
            <v>E1064</v>
          </cell>
          <cell r="B48">
            <v>11000</v>
          </cell>
          <cell r="C48">
            <v>17800</v>
          </cell>
          <cell r="D48">
            <v>12200</v>
          </cell>
        </row>
        <row r="49">
          <cell r="A49" t="str">
            <v>E1066</v>
          </cell>
          <cell r="B49">
            <v>11000</v>
          </cell>
          <cell r="C49">
            <v>26894</v>
          </cell>
          <cell r="D49">
            <v>10806</v>
          </cell>
        </row>
        <row r="50">
          <cell r="A50" t="str">
            <v>E1071</v>
          </cell>
          <cell r="B50">
            <v>11000</v>
          </cell>
          <cell r="C50">
            <v>4985</v>
          </cell>
        </row>
        <row r="51">
          <cell r="A51" t="str">
            <v>E1079</v>
          </cell>
          <cell r="B51">
            <v>11000</v>
          </cell>
          <cell r="C51">
            <v>152439.53</v>
          </cell>
        </row>
        <row r="52">
          <cell r="A52" t="str">
            <v>E1802</v>
          </cell>
          <cell r="B52">
            <v>11000</v>
          </cell>
          <cell r="C52">
            <v>43353</v>
          </cell>
          <cell r="D52">
            <v>15935.34</v>
          </cell>
        </row>
        <row r="53">
          <cell r="A53" t="str">
            <v>E1804</v>
          </cell>
          <cell r="B53">
            <v>11000</v>
          </cell>
          <cell r="C53">
            <v>998</v>
          </cell>
        </row>
        <row r="54">
          <cell r="A54" t="str">
            <v>E1807</v>
          </cell>
          <cell r="B54">
            <v>11000</v>
          </cell>
          <cell r="D54">
            <v>219781.51</v>
          </cell>
        </row>
        <row r="55">
          <cell r="A55" t="str">
            <v>E1021</v>
          </cell>
          <cell r="B55">
            <v>11000</v>
          </cell>
        </row>
        <row r="56">
          <cell r="A56" t="str">
            <v>E1023</v>
          </cell>
          <cell r="B56">
            <v>11000</v>
          </cell>
        </row>
        <row r="57">
          <cell r="A57" t="str">
            <v>E1035</v>
          </cell>
          <cell r="B57">
            <v>11000</v>
          </cell>
        </row>
        <row r="58">
          <cell r="A58" t="str">
            <v>E1040</v>
          </cell>
          <cell r="B58">
            <v>11000</v>
          </cell>
          <cell r="C58">
            <v>400</v>
          </cell>
        </row>
        <row r="59">
          <cell r="A59" t="str">
            <v>E1042</v>
          </cell>
          <cell r="B59">
            <v>11000</v>
          </cell>
        </row>
        <row r="60">
          <cell r="A60" t="str">
            <v>E1045</v>
          </cell>
          <cell r="B60">
            <v>11000</v>
          </cell>
        </row>
        <row r="61">
          <cell r="A61" t="str">
            <v>E1068</v>
          </cell>
          <cell r="B61">
            <v>11000</v>
          </cell>
          <cell r="D61">
            <v>115504</v>
          </cell>
        </row>
        <row r="62">
          <cell r="A62" t="str">
            <v>E1653</v>
          </cell>
          <cell r="B62">
            <v>14000</v>
          </cell>
          <cell r="C62">
            <v>23869.05</v>
          </cell>
          <cell r="D62">
            <v>385.5</v>
          </cell>
        </row>
        <row r="63">
          <cell r="A63" t="str">
            <v>E1654</v>
          </cell>
          <cell r="B63">
            <v>14000</v>
          </cell>
          <cell r="D63">
            <v>11450</v>
          </cell>
        </row>
        <row r="64">
          <cell r="A64" t="str">
            <v>E1655</v>
          </cell>
          <cell r="B64">
            <v>14000</v>
          </cell>
          <cell r="C64">
            <v>5560.1</v>
          </cell>
        </row>
        <row r="65">
          <cell r="A65" t="str">
            <v>E1657</v>
          </cell>
          <cell r="B65">
            <v>14000</v>
          </cell>
          <cell r="C65">
            <v>1000</v>
          </cell>
        </row>
        <row r="66">
          <cell r="A66" t="str">
            <v>E1696</v>
          </cell>
          <cell r="B66">
            <v>14000</v>
          </cell>
          <cell r="D66">
            <v>301328.48</v>
          </cell>
        </row>
        <row r="67">
          <cell r="A67" t="str">
            <v>E1697</v>
          </cell>
          <cell r="B67">
            <v>14000</v>
          </cell>
          <cell r="D67">
            <v>419148</v>
          </cell>
        </row>
        <row r="68">
          <cell r="A68" t="str">
            <v>E1002</v>
          </cell>
          <cell r="B68">
            <v>16001</v>
          </cell>
          <cell r="C68">
            <v>0</v>
          </cell>
          <cell r="D68">
            <v>429345</v>
          </cell>
        </row>
        <row r="69">
          <cell r="A69" t="str">
            <v>E1008</v>
          </cell>
          <cell r="B69">
            <v>16001</v>
          </cell>
          <cell r="C69">
            <v>120697</v>
          </cell>
        </row>
        <row r="70">
          <cell r="A70" t="str">
            <v>E1011</v>
          </cell>
          <cell r="B70">
            <v>16001</v>
          </cell>
          <cell r="C70">
            <v>0</v>
          </cell>
        </row>
        <row r="71">
          <cell r="A71" t="str">
            <v>E1012</v>
          </cell>
          <cell r="B71">
            <v>16001</v>
          </cell>
          <cell r="D71">
            <v>757352</v>
          </cell>
        </row>
        <row r="72">
          <cell r="A72" t="str">
            <v>E1013</v>
          </cell>
          <cell r="B72">
            <v>16001</v>
          </cell>
          <cell r="C72">
            <v>850</v>
          </cell>
        </row>
        <row r="73">
          <cell r="A73" t="str">
            <v>E1030</v>
          </cell>
          <cell r="B73">
            <v>16001</v>
          </cell>
          <cell r="C73">
            <v>13889.29</v>
          </cell>
          <cell r="D73">
            <v>26532.42</v>
          </cell>
        </row>
        <row r="74">
          <cell r="A74" t="str">
            <v>E1401</v>
          </cell>
          <cell r="B74">
            <v>16001</v>
          </cell>
        </row>
        <row r="75">
          <cell r="A75" t="str">
            <v>E1402</v>
          </cell>
          <cell r="B75">
            <v>16001</v>
          </cell>
          <cell r="D75">
            <v>43313</v>
          </cell>
        </row>
        <row r="76">
          <cell r="A76" t="str">
            <v>E1038</v>
          </cell>
          <cell r="B76">
            <v>16001</v>
          </cell>
          <cell r="C76">
            <v>0</v>
          </cell>
          <cell r="D76">
            <v>95146</v>
          </cell>
        </row>
        <row r="77">
          <cell r="A77" t="str">
            <v>E1018</v>
          </cell>
          <cell r="B77">
            <v>17000</v>
          </cell>
          <cell r="C77">
            <v>95130</v>
          </cell>
          <cell r="D77">
            <v>104870</v>
          </cell>
        </row>
        <row r="78">
          <cell r="A78" t="str">
            <v>E1041</v>
          </cell>
          <cell r="B78">
            <v>17000</v>
          </cell>
        </row>
        <row r="79">
          <cell r="A79" t="str">
            <v>E1045</v>
          </cell>
          <cell r="B79">
            <v>17000</v>
          </cell>
        </row>
        <row r="80">
          <cell r="A80" t="str">
            <v>E1046</v>
          </cell>
          <cell r="B80">
            <v>17000</v>
          </cell>
          <cell r="C80">
            <v>714.28</v>
          </cell>
          <cell r="D80">
            <v>4018</v>
          </cell>
        </row>
        <row r="81">
          <cell r="A81" t="str">
            <v>E1055</v>
          </cell>
          <cell r="B81">
            <v>17000</v>
          </cell>
        </row>
        <row r="82">
          <cell r="A82" t="str">
            <v>E1066</v>
          </cell>
          <cell r="B82">
            <v>17000</v>
          </cell>
          <cell r="D82">
            <v>12390</v>
          </cell>
        </row>
        <row r="83">
          <cell r="A83" t="str">
            <v>E1074</v>
          </cell>
          <cell r="B83">
            <v>17000</v>
          </cell>
        </row>
        <row r="84">
          <cell r="A84" t="str">
            <v>E1405</v>
          </cell>
          <cell r="B84">
            <v>17000</v>
          </cell>
        </row>
        <row r="85">
          <cell r="A85" t="str">
            <v>E1406</v>
          </cell>
          <cell r="B85">
            <v>17000</v>
          </cell>
        </row>
        <row r="86">
          <cell r="A86" t="str">
            <v>E1407</v>
          </cell>
          <cell r="B86">
            <v>17000</v>
          </cell>
        </row>
        <row r="87">
          <cell r="A87" t="str">
            <v>E1408</v>
          </cell>
          <cell r="B87">
            <v>17000</v>
          </cell>
        </row>
        <row r="88">
          <cell r="A88" t="str">
            <v>E1409</v>
          </cell>
          <cell r="B88">
            <v>17000</v>
          </cell>
        </row>
        <row r="89">
          <cell r="A89" t="str">
            <v>E1410</v>
          </cell>
          <cell r="B89">
            <v>17000</v>
          </cell>
        </row>
        <row r="90">
          <cell r="A90" t="str">
            <v>E1411</v>
          </cell>
          <cell r="B90">
            <v>17000</v>
          </cell>
        </row>
        <row r="91">
          <cell r="A91" t="str">
            <v>E1413</v>
          </cell>
          <cell r="B91">
            <v>17000</v>
          </cell>
        </row>
        <row r="92">
          <cell r="A92" t="str">
            <v>E1415</v>
          </cell>
          <cell r="B92">
            <v>17000</v>
          </cell>
          <cell r="C92">
            <v>3600</v>
          </cell>
          <cell r="D92">
            <v>8399.7000000000007</v>
          </cell>
        </row>
        <row r="93">
          <cell r="A93" t="str">
            <v>E1800</v>
          </cell>
          <cell r="B93">
            <v>17000</v>
          </cell>
          <cell r="C93">
            <v>64106.89</v>
          </cell>
          <cell r="D93">
            <v>15724.05</v>
          </cell>
        </row>
        <row r="94">
          <cell r="A94" t="str">
            <v>E1801</v>
          </cell>
          <cell r="B94">
            <v>17000</v>
          </cell>
          <cell r="C94">
            <v>71500.02</v>
          </cell>
        </row>
        <row r="95">
          <cell r="A95" t="str">
            <v>E1999</v>
          </cell>
          <cell r="B95">
            <v>17000</v>
          </cell>
        </row>
        <row r="96">
          <cell r="A96" t="str">
            <v>E1030</v>
          </cell>
          <cell r="B96">
            <v>18000</v>
          </cell>
          <cell r="D96">
            <v>3252</v>
          </cell>
        </row>
        <row r="97">
          <cell r="A97" t="str">
            <v>E1808</v>
          </cell>
          <cell r="B97">
            <v>18000</v>
          </cell>
          <cell r="D97">
            <v>357620.42</v>
          </cell>
        </row>
        <row r="98">
          <cell r="A98" t="str">
            <v>E1032</v>
          </cell>
          <cell r="B98">
            <v>42000</v>
          </cell>
        </row>
        <row r="99">
          <cell r="A99" t="str">
            <v>E1048</v>
          </cell>
          <cell r="B99">
            <v>42000</v>
          </cell>
        </row>
        <row r="100">
          <cell r="A100" t="str">
            <v>E1500</v>
          </cell>
          <cell r="B100">
            <v>42000</v>
          </cell>
          <cell r="C100">
            <v>13915.89</v>
          </cell>
          <cell r="D100">
            <v>7820.48</v>
          </cell>
        </row>
        <row r="101">
          <cell r="A101" t="str">
            <v>E1501</v>
          </cell>
          <cell r="B101">
            <v>42000</v>
          </cell>
        </row>
        <row r="102">
          <cell r="A102" t="str">
            <v>E1504</v>
          </cell>
          <cell r="B102">
            <v>42001</v>
          </cell>
          <cell r="C102">
            <v>13936.9</v>
          </cell>
        </row>
        <row r="103">
          <cell r="A103" t="str">
            <v>E1505</v>
          </cell>
          <cell r="B103">
            <v>42000</v>
          </cell>
        </row>
        <row r="104">
          <cell r="A104" t="str">
            <v>E1507</v>
          </cell>
          <cell r="B104">
            <v>42000</v>
          </cell>
          <cell r="C104">
            <v>2050</v>
          </cell>
        </row>
        <row r="105">
          <cell r="A105" t="str">
            <v>E1508</v>
          </cell>
          <cell r="B105">
            <v>42000</v>
          </cell>
        </row>
        <row r="106">
          <cell r="A106" t="str">
            <v>E1509</v>
          </cell>
          <cell r="B106">
            <v>42000</v>
          </cell>
          <cell r="C106">
            <v>1200</v>
          </cell>
        </row>
        <row r="107">
          <cell r="A107" t="str">
            <v>E1510</v>
          </cell>
          <cell r="B107">
            <v>42000</v>
          </cell>
          <cell r="C107">
            <v>34209.519999999997</v>
          </cell>
        </row>
        <row r="108">
          <cell r="A108" t="str">
            <v>E1806</v>
          </cell>
          <cell r="B108">
            <v>42000</v>
          </cell>
          <cell r="C108">
            <v>15400</v>
          </cell>
        </row>
        <row r="109">
          <cell r="A109" t="str">
            <v>E1400</v>
          </cell>
          <cell r="B109">
            <v>62000</v>
          </cell>
          <cell r="C109">
            <v>0</v>
          </cell>
          <cell r="D109">
            <v>69523.350000000006</v>
          </cell>
        </row>
        <row r="110">
          <cell r="A110" t="str">
            <v>E1034</v>
          </cell>
          <cell r="B110">
            <v>64001</v>
          </cell>
          <cell r="C110">
            <v>9352.5</v>
          </cell>
          <cell r="D110">
            <v>3679.25</v>
          </cell>
        </row>
        <row r="111">
          <cell r="A111" t="str">
            <v>E1600</v>
          </cell>
          <cell r="B111">
            <v>64001</v>
          </cell>
          <cell r="C111">
            <v>0</v>
          </cell>
          <cell r="D111">
            <v>32013.62</v>
          </cell>
        </row>
        <row r="112">
          <cell r="A112" t="str">
            <v>E1601</v>
          </cell>
          <cell r="B112">
            <v>64001</v>
          </cell>
          <cell r="C112">
            <v>12896.45</v>
          </cell>
          <cell r="D112">
            <v>15500.99</v>
          </cell>
        </row>
        <row r="113">
          <cell r="A113" t="str">
            <v>E1602</v>
          </cell>
          <cell r="B113">
            <v>64001</v>
          </cell>
          <cell r="C113">
            <v>0</v>
          </cell>
          <cell r="D113">
            <v>200551.38</v>
          </cell>
        </row>
        <row r="114">
          <cell r="A114" t="str">
            <v>E1603</v>
          </cell>
          <cell r="B114">
            <v>64001</v>
          </cell>
          <cell r="C114">
            <v>111893.06</v>
          </cell>
          <cell r="D114">
            <v>72868.84</v>
          </cell>
        </row>
        <row r="115">
          <cell r="A115" t="str">
            <v>E1604</v>
          </cell>
          <cell r="B115">
            <v>64001</v>
          </cell>
          <cell r="C115">
            <v>162599.79999999999</v>
          </cell>
          <cell r="D115">
            <v>7860.43</v>
          </cell>
        </row>
        <row r="116">
          <cell r="A116" t="str">
            <v>E1605</v>
          </cell>
          <cell r="B116">
            <v>64001</v>
          </cell>
          <cell r="C116">
            <v>30903.99</v>
          </cell>
          <cell r="D116">
            <v>226700.55</v>
          </cell>
        </row>
        <row r="117">
          <cell r="A117" t="str">
            <v>E1606</v>
          </cell>
          <cell r="B117">
            <v>64001</v>
          </cell>
          <cell r="C117">
            <v>6345.08</v>
          </cell>
          <cell r="D117">
            <v>4900</v>
          </cell>
        </row>
        <row r="118">
          <cell r="A118" t="str">
            <v>E1607</v>
          </cell>
          <cell r="B118">
            <v>64001</v>
          </cell>
          <cell r="C118">
            <v>9686.61</v>
          </cell>
        </row>
        <row r="119">
          <cell r="A119" t="str">
            <v>E1608</v>
          </cell>
          <cell r="B119">
            <v>64001</v>
          </cell>
          <cell r="C119">
            <v>47428.09</v>
          </cell>
          <cell r="D119">
            <v>7151.87</v>
          </cell>
        </row>
        <row r="120">
          <cell r="A120" t="str">
            <v>E1609</v>
          </cell>
          <cell r="B120">
            <v>64001</v>
          </cell>
        </row>
        <row r="121">
          <cell r="A121" t="str">
            <v>D1032</v>
          </cell>
          <cell r="B121">
            <v>11000</v>
          </cell>
          <cell r="C121">
            <v>0</v>
          </cell>
        </row>
        <row r="122">
          <cell r="A122" t="str">
            <v>D1090</v>
          </cell>
          <cell r="B122">
            <v>11000</v>
          </cell>
          <cell r="D122">
            <v>2250</v>
          </cell>
        </row>
        <row r="123">
          <cell r="A123" t="str">
            <v>D1414</v>
          </cell>
          <cell r="B123">
            <v>11000</v>
          </cell>
          <cell r="D123">
            <v>8248</v>
          </cell>
        </row>
        <row r="124">
          <cell r="A124" t="str">
            <v>D1999</v>
          </cell>
          <cell r="B124">
            <v>11000</v>
          </cell>
          <cell r="C124">
            <v>0</v>
          </cell>
          <cell r="D124">
            <v>371.2</v>
          </cell>
        </row>
        <row r="125">
          <cell r="A125" t="str">
            <v>D1654</v>
          </cell>
          <cell r="B125">
            <v>14000</v>
          </cell>
          <cell r="D125">
            <v>1637.4</v>
          </cell>
        </row>
        <row r="126">
          <cell r="A126" t="str">
            <v>D1402</v>
          </cell>
          <cell r="B126">
            <v>16001</v>
          </cell>
        </row>
        <row r="127">
          <cell r="A127" t="str">
            <v>D1908</v>
          </cell>
          <cell r="B127">
            <v>16001</v>
          </cell>
          <cell r="D127">
            <v>8907</v>
          </cell>
        </row>
        <row r="128">
          <cell r="A128" t="str">
            <v>D1403</v>
          </cell>
          <cell r="B128">
            <v>16001</v>
          </cell>
        </row>
        <row r="129">
          <cell r="A129" t="str">
            <v>D1028</v>
          </cell>
          <cell r="B129">
            <v>16001</v>
          </cell>
        </row>
        <row r="130">
          <cell r="A130" t="str">
            <v>D1413</v>
          </cell>
          <cell r="B130">
            <v>16001</v>
          </cell>
        </row>
        <row r="131">
          <cell r="A131" t="str">
            <v>D1036</v>
          </cell>
          <cell r="B131">
            <v>17000</v>
          </cell>
        </row>
        <row r="132">
          <cell r="A132" t="str">
            <v>D1039</v>
          </cell>
          <cell r="B132">
            <v>17000</v>
          </cell>
        </row>
        <row r="133">
          <cell r="A133" t="str">
            <v>D1070</v>
          </cell>
          <cell r="B133">
            <v>17000</v>
          </cell>
        </row>
        <row r="134">
          <cell r="A134" t="str">
            <v>D1102</v>
          </cell>
          <cell r="B134">
            <v>17000</v>
          </cell>
        </row>
        <row r="135">
          <cell r="A135" t="str">
            <v>D1413</v>
          </cell>
          <cell r="B135">
            <v>17000</v>
          </cell>
          <cell r="D135">
            <v>1476.52</v>
          </cell>
        </row>
        <row r="136">
          <cell r="A136" t="str">
            <v>D1069</v>
          </cell>
          <cell r="B136">
            <v>42000</v>
          </cell>
        </row>
        <row r="137">
          <cell r="A137" t="str">
            <v>D1098</v>
          </cell>
          <cell r="B137">
            <v>42000</v>
          </cell>
          <cell r="C137">
            <v>43.8</v>
          </cell>
          <cell r="D137">
            <v>1693.9</v>
          </cell>
        </row>
        <row r="138">
          <cell r="A138" t="str">
            <v>D1502</v>
          </cell>
          <cell r="B138">
            <v>42000</v>
          </cell>
          <cell r="C138">
            <v>202299</v>
          </cell>
        </row>
        <row r="139">
          <cell r="A139" t="str">
            <v>D1506</v>
          </cell>
          <cell r="B139">
            <v>42000</v>
          </cell>
        </row>
        <row r="140">
          <cell r="A140" t="str">
            <v>D1507</v>
          </cell>
          <cell r="B140">
            <v>42000</v>
          </cell>
        </row>
        <row r="141">
          <cell r="A141" t="str">
            <v>D1508</v>
          </cell>
          <cell r="B141">
            <v>42001</v>
          </cell>
        </row>
        <row r="142">
          <cell r="A142" t="str">
            <v>D1044</v>
          </cell>
          <cell r="B142">
            <v>64000</v>
          </cell>
        </row>
        <row r="143">
          <cell r="A143" t="str">
            <v>D1404</v>
          </cell>
          <cell r="B143">
            <v>64001</v>
          </cell>
        </row>
        <row r="144">
          <cell r="A144" t="str">
            <v>D1403</v>
          </cell>
          <cell r="B144">
            <v>64001</v>
          </cell>
        </row>
        <row r="145">
          <cell r="A145" t="str">
            <v>D1042</v>
          </cell>
          <cell r="B145">
            <v>64001</v>
          </cell>
        </row>
        <row r="146">
          <cell r="A146" t="str">
            <v>D1052</v>
          </cell>
          <cell r="B146">
            <v>64001</v>
          </cell>
        </row>
        <row r="147">
          <cell r="A147" t="str">
            <v>D1059</v>
          </cell>
          <cell r="B147">
            <v>64001</v>
          </cell>
        </row>
        <row r="148">
          <cell r="A148" t="str">
            <v>D1084</v>
          </cell>
          <cell r="B148">
            <v>64001</v>
          </cell>
        </row>
        <row r="149">
          <cell r="A149" t="str">
            <v>D1085</v>
          </cell>
          <cell r="B149">
            <v>64001</v>
          </cell>
        </row>
        <row r="150">
          <cell r="A150" t="str">
            <v>D1416</v>
          </cell>
          <cell r="B150">
            <v>64001</v>
          </cell>
        </row>
        <row r="151">
          <cell r="A151" t="str">
            <v>D1417</v>
          </cell>
          <cell r="B151">
            <v>64001</v>
          </cell>
          <cell r="C151">
            <v>30398.23</v>
          </cell>
          <cell r="D151">
            <v>49601.77</v>
          </cell>
        </row>
        <row r="152">
          <cell r="A152" t="str">
            <v>D1060</v>
          </cell>
          <cell r="B152">
            <v>64001</v>
          </cell>
        </row>
        <row r="153">
          <cell r="A153" t="str">
            <v>D1600</v>
          </cell>
          <cell r="B153">
            <v>64001</v>
          </cell>
          <cell r="C153">
            <v>79445</v>
          </cell>
          <cell r="D153">
            <v>99016.17</v>
          </cell>
        </row>
        <row r="154">
          <cell r="A154" t="str">
            <v>D1601</v>
          </cell>
          <cell r="B154">
            <v>64001</v>
          </cell>
          <cell r="C154">
            <v>12141.32</v>
          </cell>
          <cell r="D154">
            <v>41404.949999999997</v>
          </cell>
        </row>
        <row r="155">
          <cell r="A155" t="str">
            <v>D1602</v>
          </cell>
          <cell r="B155">
            <v>64001</v>
          </cell>
        </row>
        <row r="156">
          <cell r="A156" t="str">
            <v>D1603</v>
          </cell>
          <cell r="B156">
            <v>64001</v>
          </cell>
        </row>
        <row r="157">
          <cell r="A157" t="str">
            <v>D1604</v>
          </cell>
          <cell r="B157">
            <v>64001</v>
          </cell>
        </row>
        <row r="158">
          <cell r="A158" t="str">
            <v>D1605</v>
          </cell>
          <cell r="B158">
            <v>64001</v>
          </cell>
          <cell r="C158">
            <v>129123.58</v>
          </cell>
          <cell r="D158">
            <v>23593.91</v>
          </cell>
        </row>
        <row r="159">
          <cell r="A159" t="str">
            <v>D1606</v>
          </cell>
          <cell r="B159">
            <v>64001</v>
          </cell>
          <cell r="C159">
            <v>74149.919999999998</v>
          </cell>
          <cell r="D159">
            <v>7456.94</v>
          </cell>
        </row>
        <row r="160">
          <cell r="A160" t="str">
            <v>D1607</v>
          </cell>
          <cell r="B160">
            <v>64001</v>
          </cell>
        </row>
        <row r="161">
          <cell r="A161" t="str">
            <v>D1608</v>
          </cell>
          <cell r="B161">
            <v>64001</v>
          </cell>
        </row>
        <row r="162">
          <cell r="A162" t="str">
            <v>D1609</v>
          </cell>
          <cell r="B162">
            <v>64001</v>
          </cell>
        </row>
        <row r="163">
          <cell r="A163" t="str">
            <v>D1610</v>
          </cell>
          <cell r="B163">
            <v>64001</v>
          </cell>
          <cell r="D163">
            <v>1400</v>
          </cell>
        </row>
        <row r="164">
          <cell r="A164" t="str">
            <v>D1611</v>
          </cell>
          <cell r="B164">
            <v>64001</v>
          </cell>
          <cell r="D164">
            <v>399.95</v>
          </cell>
        </row>
        <row r="165">
          <cell r="A165" t="str">
            <v>D1612</v>
          </cell>
          <cell r="B165">
            <v>64001</v>
          </cell>
        </row>
        <row r="166">
          <cell r="A166" t="str">
            <v>D1613</v>
          </cell>
          <cell r="B166">
            <v>64001</v>
          </cell>
        </row>
        <row r="167">
          <cell r="A167" t="str">
            <v>C1001</v>
          </cell>
          <cell r="B167">
            <v>11000</v>
          </cell>
          <cell r="D167">
            <v>28048.22</v>
          </cell>
        </row>
        <row r="168">
          <cell r="A168" t="str">
            <v>C1069</v>
          </cell>
          <cell r="B168">
            <v>11000</v>
          </cell>
          <cell r="D168">
            <v>1076.8599999999999</v>
          </cell>
        </row>
        <row r="169">
          <cell r="A169" t="str">
            <v>C1407</v>
          </cell>
          <cell r="B169">
            <v>11000</v>
          </cell>
          <cell r="D169">
            <v>32698</v>
          </cell>
        </row>
        <row r="170">
          <cell r="A170" t="str">
            <v>C1021</v>
          </cell>
          <cell r="B170">
            <v>16000</v>
          </cell>
          <cell r="D170">
            <v>2800</v>
          </cell>
        </row>
        <row r="171">
          <cell r="A171" t="str">
            <v>C1051</v>
          </cell>
          <cell r="B171">
            <v>18000</v>
          </cell>
          <cell r="D171">
            <v>4096</v>
          </cell>
        </row>
        <row r="172">
          <cell r="A172" t="str">
            <v>C1505</v>
          </cell>
          <cell r="B172">
            <v>42001</v>
          </cell>
        </row>
        <row r="173">
          <cell r="A173" t="str">
            <v>C1703</v>
          </cell>
          <cell r="B173">
            <v>64000</v>
          </cell>
        </row>
        <row r="174">
          <cell r="A174" t="str">
            <v>C1072</v>
          </cell>
          <cell r="B174">
            <v>64001</v>
          </cell>
        </row>
        <row r="175">
          <cell r="A175" t="str">
            <v>C1086</v>
          </cell>
          <cell r="B175">
            <v>64001</v>
          </cell>
        </row>
        <row r="176">
          <cell r="A176" t="str">
            <v>C1413</v>
          </cell>
          <cell r="B176">
            <v>64001</v>
          </cell>
        </row>
        <row r="177">
          <cell r="A177" t="str">
            <v>C1702</v>
          </cell>
          <cell r="B177">
            <v>64001</v>
          </cell>
        </row>
        <row r="178">
          <cell r="A178" t="str">
            <v>C1706</v>
          </cell>
          <cell r="B178">
            <v>64001</v>
          </cell>
        </row>
        <row r="179">
          <cell r="A179" t="str">
            <v>C1708</v>
          </cell>
          <cell r="B179">
            <v>64001</v>
          </cell>
        </row>
        <row r="180">
          <cell r="A180" t="str">
            <v>C1710</v>
          </cell>
          <cell r="B180">
            <v>64001</v>
          </cell>
        </row>
        <row r="181">
          <cell r="A181" t="str">
            <v>C1711</v>
          </cell>
          <cell r="B181">
            <v>64001</v>
          </cell>
        </row>
        <row r="182">
          <cell r="A182" t="str">
            <v>C1713</v>
          </cell>
          <cell r="B182">
            <v>64001</v>
          </cell>
        </row>
        <row r="183">
          <cell r="A183" t="str">
            <v>C1714</v>
          </cell>
          <cell r="B183">
            <v>64001</v>
          </cell>
        </row>
        <row r="184">
          <cell r="A184" t="str">
            <v>B1008</v>
          </cell>
          <cell r="B184">
            <v>16000</v>
          </cell>
          <cell r="D184">
            <v>540</v>
          </cell>
        </row>
        <row r="185">
          <cell r="A185" t="str">
            <v>A1301</v>
          </cell>
          <cell r="B185">
            <v>17000</v>
          </cell>
          <cell r="D185">
            <v>53000</v>
          </cell>
        </row>
        <row r="186">
          <cell r="A186" t="str">
            <v>A1304</v>
          </cell>
          <cell r="B186">
            <v>17000</v>
          </cell>
        </row>
        <row r="187">
          <cell r="A187" t="str">
            <v>B1043</v>
          </cell>
          <cell r="B187">
            <v>17000</v>
          </cell>
        </row>
        <row r="188">
          <cell r="A188" t="str">
            <v>B1071</v>
          </cell>
          <cell r="B188">
            <v>17000</v>
          </cell>
          <cell r="C188">
            <v>2232.41</v>
          </cell>
        </row>
        <row r="189">
          <cell r="A189" t="str">
            <v>A1518</v>
          </cell>
          <cell r="B189">
            <v>42000</v>
          </cell>
          <cell r="C189">
            <v>94587</v>
          </cell>
        </row>
        <row r="190">
          <cell r="A190" t="str">
            <v>A1519</v>
          </cell>
          <cell r="B190">
            <v>42000</v>
          </cell>
          <cell r="D190">
            <v>77700</v>
          </cell>
        </row>
        <row r="191">
          <cell r="A191" t="str">
            <v>B1058</v>
          </cell>
          <cell r="B191">
            <v>64100</v>
          </cell>
        </row>
        <row r="192">
          <cell r="A192" t="str">
            <v>A1306</v>
          </cell>
          <cell r="B192">
            <v>64000</v>
          </cell>
        </row>
        <row r="193">
          <cell r="A193" t="str">
            <v>A1307</v>
          </cell>
          <cell r="B193">
            <v>64000</v>
          </cell>
        </row>
        <row r="194">
          <cell r="A194" t="str">
            <v>A1076</v>
          </cell>
          <cell r="B194">
            <v>64000</v>
          </cell>
          <cell r="C194">
            <v>0</v>
          </cell>
          <cell r="D194">
            <v>545.67999999999995</v>
          </cell>
        </row>
        <row r="195">
          <cell r="A195" t="str">
            <v>A1076</v>
          </cell>
          <cell r="B195">
            <v>11000</v>
          </cell>
          <cell r="C195">
            <v>30963</v>
          </cell>
          <cell r="D195">
            <v>7310</v>
          </cell>
        </row>
      </sheetData>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Form 1"/>
      <sheetName val="FORM 1 Campus Safety"/>
      <sheetName val="Form 1FAC"/>
      <sheetName val="Form OIT"/>
      <sheetName val="Form 1 VP Campus Services"/>
      <sheetName val="Form 1 SRVPAF Fin Services"/>
      <sheetName val="Form SRVPAF ISRMO"/>
      <sheetName val="Form 1 SRVPAF REDO"/>
      <sheetName val="EVP A&amp;F"/>
      <sheetName val="DETAIL"/>
      <sheetName val="Form 1 AVP IRM"/>
      <sheetName val="Sheet1"/>
      <sheetName val="Sheet3"/>
      <sheetName val="Sheet4"/>
    </sheetNames>
    <sheetDataSet>
      <sheetData sheetId="0"/>
      <sheetData sheetId="1"/>
      <sheetData sheetId="2">
        <row r="11">
          <cell r="E11">
            <v>5670865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vision Summary"/>
      <sheetName val="Reserves detail"/>
      <sheetName val="Summary by Dept"/>
      <sheetName val="Summart by Fund"/>
      <sheetName val="Reduction Summart by Fund "/>
      <sheetName val="Summary by BA#"/>
      <sheetName val="Reserves Summary"/>
      <sheetName val="BA 11A  ICR Incentive for FY10"/>
      <sheetName val="From Reserves - Adjustments"/>
      <sheetName val="MarBA"/>
      <sheetName val="6% budget cut details"/>
      <sheetName val="Orig Budget by Funding"/>
      <sheetName val="Sch 1D from Jan 2009 Rpt"/>
      <sheetName val="Detail"/>
      <sheetName val="By Dept Number"/>
      <sheetName val="FY09 SalPool REVISED"/>
      <sheetName val="FY09 SalPool 2.5% PreCorrection"/>
      <sheetName val="Fund Sources"/>
      <sheetName val="Fund Source Data"/>
      <sheetName val="Reserves Origin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RI_C"/>
      <sheetName val="GTRI_D"/>
      <sheetName val="GTRI_E"/>
      <sheetName val="GTRI_E1"/>
      <sheetName val="GTRI_F"/>
      <sheetName val="GTRI_J"/>
      <sheetName val="GTRI_K"/>
      <sheetName val="NOT USED&gt;&gt;&gt;"/>
      <sheetName val="allocation change"/>
      <sheetName val="SCH_G"/>
      <sheetName val="PROPBUD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SELIST"/>
      <sheetName val="SUMMARY"/>
    </sheetNames>
    <sheetDataSet>
      <sheetData sheetId="0">
        <row r="609">
          <cell r="I609">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C81"/>
  <sheetViews>
    <sheetView showGridLines="0" tabSelected="1" zoomScale="130" zoomScaleNormal="130" zoomScaleSheetLayoutView="120" zoomScalePageLayoutView="130" workbookViewId="0">
      <selection sqref="A1:D1"/>
    </sheetView>
  </sheetViews>
  <sheetFormatPr defaultColWidth="8.85546875" defaultRowHeight="15" x14ac:dyDescent="0.25"/>
  <cols>
    <col min="1" max="1" width="27.7109375" customWidth="1"/>
    <col min="2" max="2" width="12.42578125" customWidth="1"/>
    <col min="3" max="3" width="39.140625" customWidth="1"/>
    <col min="4" max="4" width="15.7109375" customWidth="1"/>
    <col min="5" max="5" width="3.140625" customWidth="1"/>
    <col min="6" max="575" width="8.85546875" style="106"/>
  </cols>
  <sheetData>
    <row r="1" spans="1:575" ht="21" x14ac:dyDescent="0.35">
      <c r="A1" s="131" t="s">
        <v>137</v>
      </c>
      <c r="B1" s="132"/>
      <c r="C1" s="132"/>
      <c r="D1" s="132"/>
    </row>
    <row r="2" spans="1:575" ht="21" x14ac:dyDescent="0.35">
      <c r="A2" s="131" t="s">
        <v>0</v>
      </c>
      <c r="B2" s="132"/>
      <c r="C2" s="132"/>
      <c r="D2" s="132"/>
    </row>
    <row r="3" spans="1:575" ht="21.75" thickBot="1" x14ac:dyDescent="0.4">
      <c r="A3" s="133" t="s">
        <v>177</v>
      </c>
      <c r="B3" s="134"/>
      <c r="C3" s="134"/>
      <c r="D3" s="134"/>
    </row>
    <row r="4" spans="1:575" ht="6" customHeight="1" x14ac:dyDescent="0.25">
      <c r="A4" s="33"/>
      <c r="B4" s="33"/>
      <c r="C4" s="33"/>
    </row>
    <row r="5" spans="1:575" ht="44.25" customHeight="1" x14ac:dyDescent="0.25">
      <c r="A5" s="135" t="s">
        <v>138</v>
      </c>
      <c r="B5" s="136"/>
      <c r="C5" s="136"/>
      <c r="D5" s="136"/>
    </row>
    <row r="6" spans="1:575" ht="15.75" x14ac:dyDescent="0.25">
      <c r="A6" s="33"/>
      <c r="B6" s="33"/>
      <c r="C6" s="33"/>
    </row>
    <row r="7" spans="1:575" x14ac:dyDescent="0.25">
      <c r="A7" s="22" t="s">
        <v>63</v>
      </c>
      <c r="B7" s="137" t="s">
        <v>123</v>
      </c>
      <c r="C7" s="138"/>
      <c r="D7" s="138"/>
      <c r="E7" s="106"/>
    </row>
    <row r="8" spans="1:575" s="108" customFormat="1" ht="3" customHeight="1" x14ac:dyDescent="0.25">
      <c r="A8" s="110"/>
      <c r="B8" s="32"/>
      <c r="C8" s="32"/>
      <c r="E8" s="34"/>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35"/>
      <c r="IX8" s="35"/>
      <c r="IY8" s="35"/>
      <c r="IZ8" s="35"/>
      <c r="JA8" s="35"/>
      <c r="JB8" s="35"/>
      <c r="JC8" s="35"/>
      <c r="JD8" s="35"/>
      <c r="JE8" s="35"/>
      <c r="JF8" s="35"/>
      <c r="JG8" s="35"/>
      <c r="JH8" s="35"/>
      <c r="JI8" s="35"/>
      <c r="JJ8" s="35"/>
      <c r="JK8" s="35"/>
      <c r="JL8" s="35"/>
      <c r="JM8" s="35"/>
      <c r="JN8" s="35"/>
      <c r="JO8" s="35"/>
      <c r="JP8" s="35"/>
      <c r="JQ8" s="35"/>
      <c r="JR8" s="35"/>
      <c r="JS8" s="35"/>
      <c r="JT8" s="35"/>
      <c r="JU8" s="35"/>
      <c r="JV8" s="35"/>
      <c r="JW8" s="35"/>
      <c r="JX8" s="35"/>
      <c r="JY8" s="35"/>
      <c r="JZ8" s="35"/>
      <c r="KA8" s="35"/>
      <c r="KB8" s="35"/>
      <c r="KC8" s="35"/>
      <c r="KD8" s="35"/>
      <c r="KE8" s="35"/>
      <c r="KF8" s="35"/>
      <c r="KG8" s="35"/>
      <c r="KH8" s="35"/>
      <c r="KI8" s="35"/>
      <c r="KJ8" s="35"/>
      <c r="KK8" s="35"/>
      <c r="KL8" s="35"/>
      <c r="KM8" s="35"/>
      <c r="KN8" s="35"/>
      <c r="KO8" s="35"/>
      <c r="KP8" s="35"/>
      <c r="KQ8" s="35"/>
      <c r="KR8" s="35"/>
      <c r="KS8" s="35"/>
      <c r="KT8" s="35"/>
      <c r="KU8" s="35"/>
      <c r="KV8" s="35"/>
      <c r="KW8" s="35"/>
      <c r="KX8" s="35"/>
      <c r="KY8" s="35"/>
      <c r="KZ8" s="35"/>
      <c r="LA8" s="35"/>
      <c r="LB8" s="35"/>
      <c r="LC8" s="35"/>
      <c r="LD8" s="35"/>
      <c r="LE8" s="35"/>
      <c r="LF8" s="35"/>
      <c r="LG8" s="35"/>
      <c r="LH8" s="35"/>
      <c r="LI8" s="35"/>
      <c r="LJ8" s="35"/>
      <c r="LK8" s="35"/>
      <c r="LL8" s="35"/>
      <c r="LM8" s="35"/>
      <c r="LN8" s="35"/>
      <c r="LO8" s="35"/>
      <c r="LP8" s="35"/>
      <c r="LQ8" s="35"/>
      <c r="LR8" s="35"/>
      <c r="LS8" s="35"/>
      <c r="LT8" s="35"/>
      <c r="LU8" s="35"/>
      <c r="LV8" s="35"/>
      <c r="LW8" s="35"/>
      <c r="LX8" s="35"/>
      <c r="LY8" s="35"/>
      <c r="LZ8" s="35"/>
      <c r="MA8" s="35"/>
      <c r="MB8" s="35"/>
      <c r="MC8" s="35"/>
      <c r="MD8" s="35"/>
      <c r="ME8" s="35"/>
      <c r="MF8" s="35"/>
      <c r="MG8" s="35"/>
      <c r="MH8" s="35"/>
      <c r="MI8" s="35"/>
      <c r="MJ8" s="35"/>
      <c r="MK8" s="35"/>
      <c r="ML8" s="35"/>
      <c r="MM8" s="35"/>
      <c r="MN8" s="35"/>
      <c r="MO8" s="35"/>
      <c r="MP8" s="35"/>
      <c r="MQ8" s="35"/>
      <c r="MR8" s="35"/>
      <c r="MS8" s="35"/>
      <c r="MT8" s="35"/>
      <c r="MU8" s="35"/>
      <c r="MV8" s="35"/>
      <c r="MW8" s="35"/>
      <c r="MX8" s="35"/>
      <c r="MY8" s="35"/>
      <c r="MZ8" s="35"/>
      <c r="NA8" s="35"/>
      <c r="NB8" s="35"/>
      <c r="NC8" s="35"/>
      <c r="ND8" s="35"/>
      <c r="NE8" s="35"/>
      <c r="NF8" s="35"/>
      <c r="NG8" s="35"/>
      <c r="NH8" s="35"/>
      <c r="NI8" s="35"/>
      <c r="NJ8" s="35"/>
      <c r="NK8" s="35"/>
      <c r="NL8" s="35"/>
      <c r="NM8" s="35"/>
      <c r="NN8" s="35"/>
      <c r="NO8" s="35"/>
      <c r="NP8" s="35"/>
      <c r="NQ8" s="35"/>
      <c r="NR8" s="35"/>
      <c r="NS8" s="35"/>
      <c r="NT8" s="35"/>
      <c r="NU8" s="35"/>
      <c r="NV8" s="35"/>
      <c r="NW8" s="35"/>
      <c r="NX8" s="35"/>
      <c r="NY8" s="35"/>
      <c r="NZ8" s="35"/>
      <c r="OA8" s="35"/>
      <c r="OB8" s="35"/>
      <c r="OC8" s="35"/>
      <c r="OD8" s="35"/>
      <c r="OE8" s="35"/>
      <c r="OF8" s="35"/>
      <c r="OG8" s="35"/>
      <c r="OH8" s="35"/>
      <c r="OI8" s="35"/>
      <c r="OJ8" s="35"/>
      <c r="OK8" s="35"/>
      <c r="OL8" s="35"/>
      <c r="OM8" s="35"/>
      <c r="ON8" s="35"/>
      <c r="OO8" s="35"/>
      <c r="OP8" s="35"/>
      <c r="OQ8" s="35"/>
      <c r="OR8" s="35"/>
      <c r="OS8" s="35"/>
      <c r="OT8" s="35"/>
      <c r="OU8" s="35"/>
      <c r="OV8" s="35"/>
      <c r="OW8" s="35"/>
      <c r="OX8" s="35"/>
      <c r="OY8" s="35"/>
      <c r="OZ8" s="35"/>
      <c r="PA8" s="35"/>
      <c r="PB8" s="35"/>
      <c r="PC8" s="35"/>
      <c r="PD8" s="35"/>
      <c r="PE8" s="35"/>
      <c r="PF8" s="35"/>
      <c r="PG8" s="35"/>
      <c r="PH8" s="35"/>
      <c r="PI8" s="35"/>
      <c r="PJ8" s="35"/>
      <c r="PK8" s="35"/>
      <c r="PL8" s="35"/>
      <c r="PM8" s="35"/>
      <c r="PN8" s="35"/>
      <c r="PO8" s="35"/>
      <c r="PP8" s="35"/>
      <c r="PQ8" s="35"/>
      <c r="PR8" s="35"/>
      <c r="PS8" s="35"/>
      <c r="PT8" s="35"/>
      <c r="PU8" s="35"/>
      <c r="PV8" s="35"/>
      <c r="PW8" s="35"/>
      <c r="PX8" s="35"/>
      <c r="PY8" s="35"/>
      <c r="PZ8" s="35"/>
      <c r="QA8" s="35"/>
      <c r="QB8" s="35"/>
      <c r="QC8" s="35"/>
      <c r="QD8" s="35"/>
      <c r="QE8" s="35"/>
      <c r="QF8" s="35"/>
      <c r="QG8" s="35"/>
      <c r="QH8" s="35"/>
      <c r="QI8" s="35"/>
      <c r="QJ8" s="35"/>
      <c r="QK8" s="35"/>
      <c r="QL8" s="35"/>
      <c r="QM8" s="35"/>
      <c r="QN8" s="35"/>
      <c r="QO8" s="35"/>
      <c r="QP8" s="35"/>
      <c r="QQ8" s="35"/>
      <c r="QR8" s="35"/>
      <c r="QS8" s="35"/>
      <c r="QT8" s="35"/>
      <c r="QU8" s="35"/>
      <c r="QV8" s="35"/>
      <c r="QW8" s="35"/>
      <c r="QX8" s="35"/>
      <c r="QY8" s="35"/>
      <c r="QZ8" s="35"/>
      <c r="RA8" s="35"/>
      <c r="RB8" s="35"/>
      <c r="RC8" s="35"/>
      <c r="RD8" s="35"/>
      <c r="RE8" s="35"/>
      <c r="RF8" s="35"/>
      <c r="RG8" s="35"/>
      <c r="RH8" s="35"/>
      <c r="RI8" s="35"/>
      <c r="RJ8" s="35"/>
      <c r="RK8" s="35"/>
      <c r="RL8" s="35"/>
      <c r="RM8" s="35"/>
      <c r="RN8" s="35"/>
      <c r="RO8" s="35"/>
      <c r="RP8" s="35"/>
      <c r="RQ8" s="35"/>
      <c r="RR8" s="35"/>
      <c r="RS8" s="35"/>
      <c r="RT8" s="35"/>
      <c r="RU8" s="35"/>
      <c r="RV8" s="35"/>
      <c r="RW8" s="35"/>
      <c r="RX8" s="35"/>
      <c r="RY8" s="35"/>
      <c r="RZ8" s="35"/>
      <c r="SA8" s="35"/>
      <c r="SB8" s="35"/>
      <c r="SC8" s="35"/>
      <c r="SD8" s="35"/>
      <c r="SE8" s="35"/>
      <c r="SF8" s="35"/>
      <c r="SG8" s="35"/>
      <c r="SH8" s="35"/>
      <c r="SI8" s="35"/>
      <c r="SJ8" s="35"/>
      <c r="SK8" s="35"/>
      <c r="SL8" s="35"/>
      <c r="SM8" s="35"/>
      <c r="SN8" s="35"/>
      <c r="SO8" s="35"/>
      <c r="SP8" s="35"/>
      <c r="SQ8" s="35"/>
      <c r="SR8" s="35"/>
      <c r="SS8" s="35"/>
      <c r="ST8" s="35"/>
      <c r="SU8" s="35"/>
      <c r="SV8" s="35"/>
      <c r="SW8" s="35"/>
      <c r="SX8" s="35"/>
      <c r="SY8" s="35"/>
      <c r="SZ8" s="35"/>
      <c r="TA8" s="35"/>
      <c r="TB8" s="35"/>
      <c r="TC8" s="35"/>
      <c r="TD8" s="35"/>
      <c r="TE8" s="35"/>
      <c r="TF8" s="35"/>
      <c r="TG8" s="35"/>
      <c r="TH8" s="35"/>
      <c r="TI8" s="35"/>
      <c r="TJ8" s="35"/>
      <c r="TK8" s="35"/>
      <c r="TL8" s="35"/>
      <c r="TM8" s="35"/>
      <c r="TN8" s="35"/>
      <c r="TO8" s="35"/>
      <c r="TP8" s="35"/>
      <c r="TQ8" s="35"/>
      <c r="TR8" s="35"/>
      <c r="TS8" s="35"/>
      <c r="TT8" s="35"/>
      <c r="TU8" s="35"/>
      <c r="TV8" s="35"/>
      <c r="TW8" s="35"/>
      <c r="TX8" s="35"/>
      <c r="TY8" s="35"/>
      <c r="TZ8" s="35"/>
      <c r="UA8" s="35"/>
      <c r="UB8" s="35"/>
      <c r="UC8" s="35"/>
      <c r="UD8" s="35"/>
      <c r="UE8" s="35"/>
      <c r="UF8" s="35"/>
      <c r="UG8" s="35"/>
      <c r="UH8" s="35"/>
      <c r="UI8" s="35"/>
      <c r="UJ8" s="35"/>
      <c r="UK8" s="35"/>
      <c r="UL8" s="35"/>
      <c r="UM8" s="35"/>
      <c r="UN8" s="35"/>
      <c r="UO8" s="35"/>
      <c r="UP8" s="35"/>
      <c r="UQ8" s="35"/>
      <c r="UR8" s="35"/>
      <c r="US8" s="35"/>
      <c r="UT8" s="35"/>
      <c r="UU8" s="35"/>
      <c r="UV8" s="35"/>
      <c r="UW8" s="35"/>
      <c r="UX8" s="35"/>
      <c r="UY8" s="35"/>
      <c r="UZ8" s="35"/>
      <c r="VA8" s="35"/>
      <c r="VB8" s="35"/>
      <c r="VC8" s="35"/>
    </row>
    <row r="9" spans="1:575" x14ac:dyDescent="0.25">
      <c r="A9" s="30" t="s">
        <v>64</v>
      </c>
      <c r="B9" s="129" t="s">
        <v>142</v>
      </c>
      <c r="C9" s="130"/>
      <c r="D9" s="130"/>
      <c r="E9" s="106"/>
    </row>
    <row r="10" spans="1:575" s="108" customFormat="1" ht="3" customHeight="1" x14ac:dyDescent="0.25">
      <c r="A10" s="110"/>
      <c r="B10" s="32"/>
      <c r="C10" s="32"/>
      <c r="E10" s="34"/>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35"/>
      <c r="IX10" s="35"/>
      <c r="IY10" s="35"/>
      <c r="IZ10" s="35"/>
      <c r="JA10" s="35"/>
      <c r="JB10" s="35"/>
      <c r="JC10" s="35"/>
      <c r="JD10" s="35"/>
      <c r="JE10" s="35"/>
      <c r="JF10" s="35"/>
      <c r="JG10" s="35"/>
      <c r="JH10" s="35"/>
      <c r="JI10" s="35"/>
      <c r="JJ10" s="35"/>
      <c r="JK10" s="35"/>
      <c r="JL10" s="35"/>
      <c r="JM10" s="35"/>
      <c r="JN10" s="35"/>
      <c r="JO10" s="35"/>
      <c r="JP10" s="35"/>
      <c r="JQ10" s="35"/>
      <c r="JR10" s="35"/>
      <c r="JS10" s="35"/>
      <c r="JT10" s="35"/>
      <c r="JU10" s="35"/>
      <c r="JV10" s="35"/>
      <c r="JW10" s="35"/>
      <c r="JX10" s="35"/>
      <c r="JY10" s="35"/>
      <c r="JZ10" s="35"/>
      <c r="KA10" s="35"/>
      <c r="KB10" s="35"/>
      <c r="KC10" s="35"/>
      <c r="KD10" s="35"/>
      <c r="KE10" s="35"/>
      <c r="KF10" s="35"/>
      <c r="KG10" s="35"/>
      <c r="KH10" s="35"/>
      <c r="KI10" s="35"/>
      <c r="KJ10" s="35"/>
      <c r="KK10" s="35"/>
      <c r="KL10" s="35"/>
      <c r="KM10" s="35"/>
      <c r="KN10" s="35"/>
      <c r="KO10" s="35"/>
      <c r="KP10" s="35"/>
      <c r="KQ10" s="35"/>
      <c r="KR10" s="35"/>
      <c r="KS10" s="35"/>
      <c r="KT10" s="35"/>
      <c r="KU10" s="35"/>
      <c r="KV10" s="35"/>
      <c r="KW10" s="35"/>
      <c r="KX10" s="35"/>
      <c r="KY10" s="35"/>
      <c r="KZ10" s="35"/>
      <c r="LA10" s="35"/>
      <c r="LB10" s="35"/>
      <c r="LC10" s="35"/>
      <c r="LD10" s="35"/>
      <c r="LE10" s="35"/>
      <c r="LF10" s="35"/>
      <c r="LG10" s="35"/>
      <c r="LH10" s="35"/>
      <c r="LI10" s="35"/>
      <c r="LJ10" s="35"/>
      <c r="LK10" s="35"/>
      <c r="LL10" s="35"/>
      <c r="LM10" s="35"/>
      <c r="LN10" s="35"/>
      <c r="LO10" s="35"/>
      <c r="LP10" s="35"/>
      <c r="LQ10" s="35"/>
      <c r="LR10" s="35"/>
      <c r="LS10" s="35"/>
      <c r="LT10" s="35"/>
      <c r="LU10" s="35"/>
      <c r="LV10" s="35"/>
      <c r="LW10" s="35"/>
      <c r="LX10" s="35"/>
      <c r="LY10" s="35"/>
      <c r="LZ10" s="35"/>
      <c r="MA10" s="35"/>
      <c r="MB10" s="35"/>
      <c r="MC10" s="35"/>
      <c r="MD10" s="35"/>
      <c r="ME10" s="35"/>
      <c r="MF10" s="35"/>
      <c r="MG10" s="35"/>
      <c r="MH10" s="35"/>
      <c r="MI10" s="35"/>
      <c r="MJ10" s="35"/>
      <c r="MK10" s="35"/>
      <c r="ML10" s="35"/>
      <c r="MM10" s="35"/>
      <c r="MN10" s="35"/>
      <c r="MO10" s="35"/>
      <c r="MP10" s="35"/>
      <c r="MQ10" s="35"/>
      <c r="MR10" s="35"/>
      <c r="MS10" s="35"/>
      <c r="MT10" s="35"/>
      <c r="MU10" s="35"/>
      <c r="MV10" s="35"/>
      <c r="MW10" s="35"/>
      <c r="MX10" s="35"/>
      <c r="MY10" s="35"/>
      <c r="MZ10" s="35"/>
      <c r="NA10" s="35"/>
      <c r="NB10" s="35"/>
      <c r="NC10" s="35"/>
      <c r="ND10" s="35"/>
      <c r="NE10" s="35"/>
      <c r="NF10" s="35"/>
      <c r="NG10" s="35"/>
      <c r="NH10" s="35"/>
      <c r="NI10" s="35"/>
      <c r="NJ10" s="35"/>
      <c r="NK10" s="35"/>
      <c r="NL10" s="35"/>
      <c r="NM10" s="35"/>
      <c r="NN10" s="35"/>
      <c r="NO10" s="35"/>
      <c r="NP10" s="35"/>
      <c r="NQ10" s="35"/>
      <c r="NR10" s="35"/>
      <c r="NS10" s="35"/>
      <c r="NT10" s="35"/>
      <c r="NU10" s="35"/>
      <c r="NV10" s="35"/>
      <c r="NW10" s="35"/>
      <c r="NX10" s="35"/>
      <c r="NY10" s="35"/>
      <c r="NZ10" s="35"/>
      <c r="OA10" s="35"/>
      <c r="OB10" s="35"/>
      <c r="OC10" s="35"/>
      <c r="OD10" s="35"/>
      <c r="OE10" s="35"/>
      <c r="OF10" s="35"/>
      <c r="OG10" s="35"/>
      <c r="OH10" s="35"/>
      <c r="OI10" s="35"/>
      <c r="OJ10" s="35"/>
      <c r="OK10" s="35"/>
      <c r="OL10" s="35"/>
      <c r="OM10" s="35"/>
      <c r="ON10" s="35"/>
      <c r="OO10" s="35"/>
      <c r="OP10" s="35"/>
      <c r="OQ10" s="35"/>
      <c r="OR10" s="35"/>
      <c r="OS10" s="35"/>
      <c r="OT10" s="35"/>
      <c r="OU10" s="35"/>
      <c r="OV10" s="35"/>
      <c r="OW10" s="35"/>
      <c r="OX10" s="35"/>
      <c r="OY10" s="35"/>
      <c r="OZ10" s="35"/>
      <c r="PA10" s="35"/>
      <c r="PB10" s="35"/>
      <c r="PC10" s="35"/>
      <c r="PD10" s="35"/>
      <c r="PE10" s="35"/>
      <c r="PF10" s="35"/>
      <c r="PG10" s="35"/>
      <c r="PH10" s="35"/>
      <c r="PI10" s="35"/>
      <c r="PJ10" s="35"/>
      <c r="PK10" s="35"/>
      <c r="PL10" s="35"/>
      <c r="PM10" s="35"/>
      <c r="PN10" s="35"/>
      <c r="PO10" s="35"/>
      <c r="PP10" s="35"/>
      <c r="PQ10" s="35"/>
      <c r="PR10" s="35"/>
      <c r="PS10" s="35"/>
      <c r="PT10" s="35"/>
      <c r="PU10" s="35"/>
      <c r="PV10" s="35"/>
      <c r="PW10" s="35"/>
      <c r="PX10" s="35"/>
      <c r="PY10" s="35"/>
      <c r="PZ10" s="35"/>
      <c r="QA10" s="35"/>
      <c r="QB10" s="35"/>
      <c r="QC10" s="35"/>
      <c r="QD10" s="35"/>
      <c r="QE10" s="35"/>
      <c r="QF10" s="35"/>
      <c r="QG10" s="35"/>
      <c r="QH10" s="35"/>
      <c r="QI10" s="35"/>
      <c r="QJ10" s="35"/>
      <c r="QK10" s="35"/>
      <c r="QL10" s="35"/>
      <c r="QM10" s="35"/>
      <c r="QN10" s="35"/>
      <c r="QO10" s="35"/>
      <c r="QP10" s="35"/>
      <c r="QQ10" s="35"/>
      <c r="QR10" s="35"/>
      <c r="QS10" s="35"/>
      <c r="QT10" s="35"/>
      <c r="QU10" s="35"/>
      <c r="QV10" s="35"/>
      <c r="QW10" s="35"/>
      <c r="QX10" s="35"/>
      <c r="QY10" s="35"/>
      <c r="QZ10" s="35"/>
      <c r="RA10" s="35"/>
      <c r="RB10" s="35"/>
      <c r="RC10" s="35"/>
      <c r="RD10" s="35"/>
      <c r="RE10" s="35"/>
      <c r="RF10" s="35"/>
      <c r="RG10" s="35"/>
      <c r="RH10" s="35"/>
      <c r="RI10" s="35"/>
      <c r="RJ10" s="35"/>
      <c r="RK10" s="35"/>
      <c r="RL10" s="35"/>
      <c r="RM10" s="35"/>
      <c r="RN10" s="35"/>
      <c r="RO10" s="35"/>
      <c r="RP10" s="35"/>
      <c r="RQ10" s="35"/>
      <c r="RR10" s="35"/>
      <c r="RS10" s="35"/>
      <c r="RT10" s="35"/>
      <c r="RU10" s="35"/>
      <c r="RV10" s="35"/>
      <c r="RW10" s="35"/>
      <c r="RX10" s="35"/>
      <c r="RY10" s="35"/>
      <c r="RZ10" s="35"/>
      <c r="SA10" s="35"/>
      <c r="SB10" s="35"/>
      <c r="SC10" s="35"/>
      <c r="SD10" s="35"/>
      <c r="SE10" s="35"/>
      <c r="SF10" s="35"/>
      <c r="SG10" s="35"/>
      <c r="SH10" s="35"/>
      <c r="SI10" s="35"/>
      <c r="SJ10" s="35"/>
      <c r="SK10" s="35"/>
      <c r="SL10" s="35"/>
      <c r="SM10" s="35"/>
      <c r="SN10" s="35"/>
      <c r="SO10" s="35"/>
      <c r="SP10" s="35"/>
      <c r="SQ10" s="35"/>
      <c r="SR10" s="35"/>
      <c r="SS10" s="35"/>
      <c r="ST10" s="35"/>
      <c r="SU10" s="35"/>
      <c r="SV10" s="35"/>
      <c r="SW10" s="35"/>
      <c r="SX10" s="35"/>
      <c r="SY10" s="35"/>
      <c r="SZ10" s="35"/>
      <c r="TA10" s="35"/>
      <c r="TB10" s="35"/>
      <c r="TC10" s="35"/>
      <c r="TD10" s="35"/>
      <c r="TE10" s="35"/>
      <c r="TF10" s="35"/>
      <c r="TG10" s="35"/>
      <c r="TH10" s="35"/>
      <c r="TI10" s="35"/>
      <c r="TJ10" s="35"/>
      <c r="TK10" s="35"/>
      <c r="TL10" s="35"/>
      <c r="TM10" s="35"/>
      <c r="TN10" s="35"/>
      <c r="TO10" s="35"/>
      <c r="TP10" s="35"/>
      <c r="TQ10" s="35"/>
      <c r="TR10" s="35"/>
      <c r="TS10" s="35"/>
      <c r="TT10" s="35"/>
      <c r="TU10" s="35"/>
      <c r="TV10" s="35"/>
      <c r="TW10" s="35"/>
      <c r="TX10" s="35"/>
      <c r="TY10" s="35"/>
      <c r="TZ10" s="35"/>
      <c r="UA10" s="35"/>
      <c r="UB10" s="35"/>
      <c r="UC10" s="35"/>
      <c r="UD10" s="35"/>
      <c r="UE10" s="35"/>
      <c r="UF10" s="35"/>
      <c r="UG10" s="35"/>
      <c r="UH10" s="35"/>
      <c r="UI10" s="35"/>
      <c r="UJ10" s="35"/>
      <c r="UK10" s="35"/>
      <c r="UL10" s="35"/>
      <c r="UM10" s="35"/>
      <c r="UN10" s="35"/>
      <c r="UO10" s="35"/>
      <c r="UP10" s="35"/>
      <c r="UQ10" s="35"/>
      <c r="UR10" s="35"/>
      <c r="US10" s="35"/>
      <c r="UT10" s="35"/>
      <c r="UU10" s="35"/>
      <c r="UV10" s="35"/>
      <c r="UW10" s="35"/>
      <c r="UX10" s="35"/>
      <c r="UY10" s="35"/>
      <c r="UZ10" s="35"/>
      <c r="VA10" s="35"/>
      <c r="VB10" s="35"/>
      <c r="VC10" s="35"/>
    </row>
    <row r="11" spans="1:575" x14ac:dyDescent="0.25">
      <c r="A11" s="30" t="s">
        <v>65</v>
      </c>
      <c r="B11" s="129" t="s">
        <v>143</v>
      </c>
      <c r="C11" s="130"/>
      <c r="D11" s="130"/>
      <c r="E11" s="106"/>
    </row>
    <row r="12" spans="1:575" s="108" customFormat="1" ht="3" customHeight="1" x14ac:dyDescent="0.25">
      <c r="A12" s="110"/>
      <c r="B12" s="32"/>
      <c r="C12" s="32"/>
      <c r="E12" s="34"/>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35"/>
      <c r="IX12" s="35"/>
      <c r="IY12" s="35"/>
      <c r="IZ12" s="35"/>
      <c r="JA12" s="35"/>
      <c r="JB12" s="35"/>
      <c r="JC12" s="35"/>
      <c r="JD12" s="35"/>
      <c r="JE12" s="35"/>
      <c r="JF12" s="35"/>
      <c r="JG12" s="35"/>
      <c r="JH12" s="35"/>
      <c r="JI12" s="35"/>
      <c r="JJ12" s="35"/>
      <c r="JK12" s="35"/>
      <c r="JL12" s="35"/>
      <c r="JM12" s="35"/>
      <c r="JN12" s="35"/>
      <c r="JO12" s="35"/>
      <c r="JP12" s="35"/>
      <c r="JQ12" s="35"/>
      <c r="JR12" s="35"/>
      <c r="JS12" s="35"/>
      <c r="JT12" s="35"/>
      <c r="JU12" s="35"/>
      <c r="JV12" s="35"/>
      <c r="JW12" s="35"/>
      <c r="JX12" s="35"/>
      <c r="JY12" s="35"/>
      <c r="JZ12" s="35"/>
      <c r="KA12" s="35"/>
      <c r="KB12" s="35"/>
      <c r="KC12" s="35"/>
      <c r="KD12" s="35"/>
      <c r="KE12" s="35"/>
      <c r="KF12" s="35"/>
      <c r="KG12" s="35"/>
      <c r="KH12" s="35"/>
      <c r="KI12" s="35"/>
      <c r="KJ12" s="35"/>
      <c r="KK12" s="35"/>
      <c r="KL12" s="35"/>
      <c r="KM12" s="35"/>
      <c r="KN12" s="35"/>
      <c r="KO12" s="35"/>
      <c r="KP12" s="35"/>
      <c r="KQ12" s="35"/>
      <c r="KR12" s="35"/>
      <c r="KS12" s="35"/>
      <c r="KT12" s="35"/>
      <c r="KU12" s="35"/>
      <c r="KV12" s="35"/>
      <c r="KW12" s="35"/>
      <c r="KX12" s="35"/>
      <c r="KY12" s="35"/>
      <c r="KZ12" s="35"/>
      <c r="LA12" s="35"/>
      <c r="LB12" s="35"/>
      <c r="LC12" s="35"/>
      <c r="LD12" s="35"/>
      <c r="LE12" s="35"/>
      <c r="LF12" s="35"/>
      <c r="LG12" s="35"/>
      <c r="LH12" s="35"/>
      <c r="LI12" s="35"/>
      <c r="LJ12" s="35"/>
      <c r="LK12" s="35"/>
      <c r="LL12" s="35"/>
      <c r="LM12" s="35"/>
      <c r="LN12" s="35"/>
      <c r="LO12" s="35"/>
      <c r="LP12" s="35"/>
      <c r="LQ12" s="35"/>
      <c r="LR12" s="35"/>
      <c r="LS12" s="35"/>
      <c r="LT12" s="35"/>
      <c r="LU12" s="35"/>
      <c r="LV12" s="35"/>
      <c r="LW12" s="35"/>
      <c r="LX12" s="35"/>
      <c r="LY12" s="35"/>
      <c r="LZ12" s="35"/>
      <c r="MA12" s="35"/>
      <c r="MB12" s="35"/>
      <c r="MC12" s="35"/>
      <c r="MD12" s="35"/>
      <c r="ME12" s="35"/>
      <c r="MF12" s="35"/>
      <c r="MG12" s="35"/>
      <c r="MH12" s="35"/>
      <c r="MI12" s="35"/>
      <c r="MJ12" s="35"/>
      <c r="MK12" s="35"/>
      <c r="ML12" s="35"/>
      <c r="MM12" s="35"/>
      <c r="MN12" s="35"/>
      <c r="MO12" s="35"/>
      <c r="MP12" s="35"/>
      <c r="MQ12" s="35"/>
      <c r="MR12" s="35"/>
      <c r="MS12" s="35"/>
      <c r="MT12" s="35"/>
      <c r="MU12" s="35"/>
      <c r="MV12" s="35"/>
      <c r="MW12" s="35"/>
      <c r="MX12" s="35"/>
      <c r="MY12" s="35"/>
      <c r="MZ12" s="35"/>
      <c r="NA12" s="35"/>
      <c r="NB12" s="35"/>
      <c r="NC12" s="35"/>
      <c r="ND12" s="35"/>
      <c r="NE12" s="35"/>
      <c r="NF12" s="35"/>
      <c r="NG12" s="35"/>
      <c r="NH12" s="35"/>
      <c r="NI12" s="35"/>
      <c r="NJ12" s="35"/>
      <c r="NK12" s="35"/>
      <c r="NL12" s="35"/>
      <c r="NM12" s="35"/>
      <c r="NN12" s="35"/>
      <c r="NO12" s="35"/>
      <c r="NP12" s="35"/>
      <c r="NQ12" s="35"/>
      <c r="NR12" s="35"/>
      <c r="NS12" s="35"/>
      <c r="NT12" s="35"/>
      <c r="NU12" s="35"/>
      <c r="NV12" s="35"/>
      <c r="NW12" s="35"/>
      <c r="NX12" s="35"/>
      <c r="NY12" s="35"/>
      <c r="NZ12" s="35"/>
      <c r="OA12" s="35"/>
      <c r="OB12" s="35"/>
      <c r="OC12" s="35"/>
      <c r="OD12" s="35"/>
      <c r="OE12" s="35"/>
      <c r="OF12" s="35"/>
      <c r="OG12" s="35"/>
      <c r="OH12" s="35"/>
      <c r="OI12" s="35"/>
      <c r="OJ12" s="35"/>
      <c r="OK12" s="35"/>
      <c r="OL12" s="35"/>
      <c r="OM12" s="35"/>
      <c r="ON12" s="35"/>
      <c r="OO12" s="35"/>
      <c r="OP12" s="35"/>
      <c r="OQ12" s="35"/>
      <c r="OR12" s="35"/>
      <c r="OS12" s="35"/>
      <c r="OT12" s="35"/>
      <c r="OU12" s="35"/>
      <c r="OV12" s="35"/>
      <c r="OW12" s="35"/>
      <c r="OX12" s="35"/>
      <c r="OY12" s="35"/>
      <c r="OZ12" s="35"/>
      <c r="PA12" s="35"/>
      <c r="PB12" s="35"/>
      <c r="PC12" s="35"/>
      <c r="PD12" s="35"/>
      <c r="PE12" s="35"/>
      <c r="PF12" s="35"/>
      <c r="PG12" s="35"/>
      <c r="PH12" s="35"/>
      <c r="PI12" s="35"/>
      <c r="PJ12" s="35"/>
      <c r="PK12" s="35"/>
      <c r="PL12" s="35"/>
      <c r="PM12" s="35"/>
      <c r="PN12" s="35"/>
      <c r="PO12" s="35"/>
      <c r="PP12" s="35"/>
      <c r="PQ12" s="35"/>
      <c r="PR12" s="35"/>
      <c r="PS12" s="35"/>
      <c r="PT12" s="35"/>
      <c r="PU12" s="35"/>
      <c r="PV12" s="35"/>
      <c r="PW12" s="35"/>
      <c r="PX12" s="35"/>
      <c r="PY12" s="35"/>
      <c r="PZ12" s="35"/>
      <c r="QA12" s="35"/>
      <c r="QB12" s="35"/>
      <c r="QC12" s="35"/>
      <c r="QD12" s="35"/>
      <c r="QE12" s="35"/>
      <c r="QF12" s="35"/>
      <c r="QG12" s="35"/>
      <c r="QH12" s="35"/>
      <c r="QI12" s="35"/>
      <c r="QJ12" s="35"/>
      <c r="QK12" s="35"/>
      <c r="QL12" s="35"/>
      <c r="QM12" s="35"/>
      <c r="QN12" s="35"/>
      <c r="QO12" s="35"/>
      <c r="QP12" s="35"/>
      <c r="QQ12" s="35"/>
      <c r="QR12" s="35"/>
      <c r="QS12" s="35"/>
      <c r="QT12" s="35"/>
      <c r="QU12" s="35"/>
      <c r="QV12" s="35"/>
      <c r="QW12" s="35"/>
      <c r="QX12" s="35"/>
      <c r="QY12" s="35"/>
      <c r="QZ12" s="35"/>
      <c r="RA12" s="35"/>
      <c r="RB12" s="35"/>
      <c r="RC12" s="35"/>
      <c r="RD12" s="35"/>
      <c r="RE12" s="35"/>
      <c r="RF12" s="35"/>
      <c r="RG12" s="35"/>
      <c r="RH12" s="35"/>
      <c r="RI12" s="35"/>
      <c r="RJ12" s="35"/>
      <c r="RK12" s="35"/>
      <c r="RL12" s="35"/>
      <c r="RM12" s="35"/>
      <c r="RN12" s="35"/>
      <c r="RO12" s="35"/>
      <c r="RP12" s="35"/>
      <c r="RQ12" s="35"/>
      <c r="RR12" s="35"/>
      <c r="RS12" s="35"/>
      <c r="RT12" s="35"/>
      <c r="RU12" s="35"/>
      <c r="RV12" s="35"/>
      <c r="RW12" s="35"/>
      <c r="RX12" s="35"/>
      <c r="RY12" s="35"/>
      <c r="RZ12" s="35"/>
      <c r="SA12" s="35"/>
      <c r="SB12" s="35"/>
      <c r="SC12" s="35"/>
      <c r="SD12" s="35"/>
      <c r="SE12" s="35"/>
      <c r="SF12" s="35"/>
      <c r="SG12" s="35"/>
      <c r="SH12" s="35"/>
      <c r="SI12" s="35"/>
      <c r="SJ12" s="35"/>
      <c r="SK12" s="35"/>
      <c r="SL12" s="35"/>
      <c r="SM12" s="35"/>
      <c r="SN12" s="35"/>
      <c r="SO12" s="35"/>
      <c r="SP12" s="35"/>
      <c r="SQ12" s="35"/>
      <c r="SR12" s="35"/>
      <c r="SS12" s="35"/>
      <c r="ST12" s="35"/>
      <c r="SU12" s="35"/>
      <c r="SV12" s="35"/>
      <c r="SW12" s="35"/>
      <c r="SX12" s="35"/>
      <c r="SY12" s="35"/>
      <c r="SZ12" s="35"/>
      <c r="TA12" s="35"/>
      <c r="TB12" s="35"/>
      <c r="TC12" s="35"/>
      <c r="TD12" s="35"/>
      <c r="TE12" s="35"/>
      <c r="TF12" s="35"/>
      <c r="TG12" s="35"/>
      <c r="TH12" s="35"/>
      <c r="TI12" s="35"/>
      <c r="TJ12" s="35"/>
      <c r="TK12" s="35"/>
      <c r="TL12" s="35"/>
      <c r="TM12" s="35"/>
      <c r="TN12" s="35"/>
      <c r="TO12" s="35"/>
      <c r="TP12" s="35"/>
      <c r="TQ12" s="35"/>
      <c r="TR12" s="35"/>
      <c r="TS12" s="35"/>
      <c r="TT12" s="35"/>
      <c r="TU12" s="35"/>
      <c r="TV12" s="35"/>
      <c r="TW12" s="35"/>
      <c r="TX12" s="35"/>
      <c r="TY12" s="35"/>
      <c r="TZ12" s="35"/>
      <c r="UA12" s="35"/>
      <c r="UB12" s="35"/>
      <c r="UC12" s="35"/>
      <c r="UD12" s="35"/>
      <c r="UE12" s="35"/>
      <c r="UF12" s="35"/>
      <c r="UG12" s="35"/>
      <c r="UH12" s="35"/>
      <c r="UI12" s="35"/>
      <c r="UJ12" s="35"/>
      <c r="UK12" s="35"/>
      <c r="UL12" s="35"/>
      <c r="UM12" s="35"/>
      <c r="UN12" s="35"/>
      <c r="UO12" s="35"/>
      <c r="UP12" s="35"/>
      <c r="UQ12" s="35"/>
      <c r="UR12" s="35"/>
      <c r="US12" s="35"/>
      <c r="UT12" s="35"/>
      <c r="UU12" s="35"/>
      <c r="UV12" s="35"/>
      <c r="UW12" s="35"/>
      <c r="UX12" s="35"/>
      <c r="UY12" s="35"/>
      <c r="UZ12" s="35"/>
      <c r="VA12" s="35"/>
      <c r="VB12" s="35"/>
      <c r="VC12" s="35"/>
    </row>
    <row r="13" spans="1:575" x14ac:dyDescent="0.25">
      <c r="A13" s="30" t="s">
        <v>67</v>
      </c>
      <c r="B13" s="112" t="s">
        <v>109</v>
      </c>
      <c r="C13" s="141"/>
      <c r="D13" s="141"/>
      <c r="E13" s="106"/>
    </row>
    <row r="14" spans="1:575" s="108" customFormat="1" ht="3" customHeight="1" x14ac:dyDescent="0.25">
      <c r="A14" s="110"/>
      <c r="B14" s="32"/>
      <c r="C14" s="142"/>
      <c r="D14" s="143"/>
      <c r="E14" s="34"/>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row>
    <row r="15" spans="1:575" x14ac:dyDescent="0.25">
      <c r="A15" s="30" t="s">
        <v>66</v>
      </c>
      <c r="B15" s="129" t="s">
        <v>96</v>
      </c>
      <c r="C15" s="130"/>
      <c r="D15" s="130"/>
      <c r="E15" s="106"/>
    </row>
    <row r="16" spans="1:575" s="108" customFormat="1" ht="3" customHeight="1" x14ac:dyDescent="0.25">
      <c r="A16" s="110"/>
      <c r="B16" s="32"/>
      <c r="C16" s="142"/>
      <c r="D16" s="143"/>
      <c r="E16" s="34"/>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row>
    <row r="17" spans="1:575" x14ac:dyDescent="0.25">
      <c r="A17" s="30" t="s">
        <v>89</v>
      </c>
      <c r="B17" s="112" t="s">
        <v>178</v>
      </c>
      <c r="C17" s="141"/>
      <c r="D17" s="141"/>
      <c r="E17" s="106"/>
    </row>
    <row r="18" spans="1:575" s="108" customFormat="1" ht="3" customHeight="1" x14ac:dyDescent="0.25">
      <c r="A18" s="110"/>
      <c r="B18" s="32"/>
      <c r="C18" s="142"/>
      <c r="D18" s="143"/>
      <c r="E18" s="34"/>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row>
    <row r="19" spans="1:575" x14ac:dyDescent="0.25">
      <c r="A19" s="30" t="s">
        <v>88</v>
      </c>
      <c r="B19" s="129" t="s">
        <v>171</v>
      </c>
      <c r="C19" s="130"/>
      <c r="D19" s="130"/>
      <c r="E19" s="106"/>
    </row>
    <row r="20" spans="1:575" s="35" customFormat="1" ht="3" customHeight="1" x14ac:dyDescent="0.25">
      <c r="A20" s="111"/>
      <c r="B20" s="70"/>
      <c r="C20" s="71"/>
      <c r="D20" s="71"/>
    </row>
    <row r="21" spans="1:575" x14ac:dyDescent="0.25">
      <c r="A21" s="30" t="s">
        <v>90</v>
      </c>
      <c r="B21" s="114" t="s">
        <v>144</v>
      </c>
      <c r="C21" s="115"/>
      <c r="D21" s="115"/>
      <c r="E21" s="106"/>
    </row>
    <row r="22" spans="1:575" s="108" customFormat="1" ht="3" customHeight="1" x14ac:dyDescent="0.25">
      <c r="A22" s="110"/>
      <c r="B22" s="32"/>
      <c r="C22" s="142"/>
      <c r="D22" s="143"/>
      <c r="E22" s="34"/>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35"/>
      <c r="IX22" s="35"/>
      <c r="IY22" s="35"/>
      <c r="IZ22" s="35"/>
      <c r="JA22" s="35"/>
      <c r="JB22" s="35"/>
      <c r="JC22" s="35"/>
      <c r="JD22" s="35"/>
      <c r="JE22" s="35"/>
      <c r="JF22" s="35"/>
      <c r="JG22" s="35"/>
      <c r="JH22" s="35"/>
      <c r="JI22" s="35"/>
      <c r="JJ22" s="35"/>
      <c r="JK22" s="35"/>
      <c r="JL22" s="35"/>
      <c r="JM22" s="35"/>
      <c r="JN22" s="35"/>
      <c r="JO22" s="35"/>
      <c r="JP22" s="35"/>
      <c r="JQ22" s="35"/>
      <c r="JR22" s="35"/>
      <c r="JS22" s="35"/>
      <c r="JT22" s="35"/>
      <c r="JU22" s="35"/>
      <c r="JV22" s="35"/>
      <c r="JW22" s="35"/>
      <c r="JX22" s="35"/>
      <c r="JY22" s="35"/>
      <c r="JZ22" s="35"/>
      <c r="KA22" s="35"/>
      <c r="KB22" s="35"/>
      <c r="KC22" s="35"/>
      <c r="KD22" s="35"/>
      <c r="KE22" s="35"/>
      <c r="KF22" s="35"/>
      <c r="KG22" s="35"/>
      <c r="KH22" s="35"/>
      <c r="KI22" s="35"/>
      <c r="KJ22" s="35"/>
      <c r="KK22" s="35"/>
      <c r="KL22" s="35"/>
      <c r="KM22" s="35"/>
      <c r="KN22" s="35"/>
      <c r="KO22" s="35"/>
      <c r="KP22" s="35"/>
      <c r="KQ22" s="35"/>
      <c r="KR22" s="35"/>
      <c r="KS22" s="35"/>
      <c r="KT22" s="35"/>
      <c r="KU22" s="35"/>
      <c r="KV22" s="35"/>
      <c r="KW22" s="35"/>
      <c r="KX22" s="35"/>
      <c r="KY22" s="35"/>
      <c r="KZ22" s="35"/>
      <c r="LA22" s="35"/>
      <c r="LB22" s="35"/>
      <c r="LC22" s="35"/>
      <c r="LD22" s="35"/>
      <c r="LE22" s="35"/>
      <c r="LF22" s="35"/>
      <c r="LG22" s="35"/>
      <c r="LH22" s="35"/>
      <c r="LI22" s="35"/>
      <c r="LJ22" s="35"/>
      <c r="LK22" s="35"/>
      <c r="LL22" s="35"/>
      <c r="LM22" s="35"/>
      <c r="LN22" s="35"/>
      <c r="LO22" s="35"/>
      <c r="LP22" s="35"/>
      <c r="LQ22" s="35"/>
      <c r="LR22" s="35"/>
      <c r="LS22" s="35"/>
      <c r="LT22" s="35"/>
      <c r="LU22" s="35"/>
      <c r="LV22" s="35"/>
      <c r="LW22" s="35"/>
      <c r="LX22" s="35"/>
      <c r="LY22" s="35"/>
      <c r="LZ22" s="35"/>
      <c r="MA22" s="35"/>
      <c r="MB22" s="35"/>
      <c r="MC22" s="35"/>
      <c r="MD22" s="35"/>
      <c r="ME22" s="35"/>
      <c r="MF22" s="35"/>
      <c r="MG22" s="35"/>
      <c r="MH22" s="35"/>
      <c r="MI22" s="35"/>
      <c r="MJ22" s="35"/>
      <c r="MK22" s="35"/>
      <c r="ML22" s="35"/>
      <c r="MM22" s="35"/>
      <c r="MN22" s="35"/>
      <c r="MO22" s="35"/>
      <c r="MP22" s="35"/>
      <c r="MQ22" s="35"/>
      <c r="MR22" s="35"/>
      <c r="MS22" s="35"/>
      <c r="MT22" s="35"/>
      <c r="MU22" s="35"/>
      <c r="MV22" s="35"/>
      <c r="MW22" s="35"/>
      <c r="MX22" s="35"/>
      <c r="MY22" s="35"/>
      <c r="MZ22" s="35"/>
      <c r="NA22" s="35"/>
      <c r="NB22" s="35"/>
      <c r="NC22" s="35"/>
      <c r="ND22" s="35"/>
      <c r="NE22" s="35"/>
      <c r="NF22" s="35"/>
      <c r="NG22" s="35"/>
      <c r="NH22" s="35"/>
      <c r="NI22" s="35"/>
      <c r="NJ22" s="35"/>
      <c r="NK22" s="35"/>
      <c r="NL22" s="35"/>
      <c r="NM22" s="35"/>
      <c r="NN22" s="35"/>
      <c r="NO22" s="35"/>
      <c r="NP22" s="35"/>
      <c r="NQ22" s="35"/>
      <c r="NR22" s="35"/>
      <c r="NS22" s="35"/>
      <c r="NT22" s="35"/>
      <c r="NU22" s="35"/>
      <c r="NV22" s="35"/>
      <c r="NW22" s="35"/>
      <c r="NX22" s="35"/>
      <c r="NY22" s="35"/>
      <c r="NZ22" s="35"/>
      <c r="OA22" s="35"/>
      <c r="OB22" s="35"/>
      <c r="OC22" s="35"/>
      <c r="OD22" s="35"/>
      <c r="OE22" s="35"/>
      <c r="OF22" s="35"/>
      <c r="OG22" s="35"/>
      <c r="OH22" s="35"/>
      <c r="OI22" s="35"/>
      <c r="OJ22" s="35"/>
      <c r="OK22" s="35"/>
      <c r="OL22" s="35"/>
      <c r="OM22" s="35"/>
      <c r="ON22" s="35"/>
      <c r="OO22" s="35"/>
      <c r="OP22" s="35"/>
      <c r="OQ22" s="35"/>
      <c r="OR22" s="35"/>
      <c r="OS22" s="35"/>
      <c r="OT22" s="35"/>
      <c r="OU22" s="35"/>
      <c r="OV22" s="35"/>
      <c r="OW22" s="35"/>
      <c r="OX22" s="35"/>
      <c r="OY22" s="35"/>
      <c r="OZ22" s="35"/>
      <c r="PA22" s="35"/>
      <c r="PB22" s="35"/>
      <c r="PC22" s="35"/>
      <c r="PD22" s="35"/>
      <c r="PE22" s="35"/>
      <c r="PF22" s="35"/>
      <c r="PG22" s="35"/>
      <c r="PH22" s="35"/>
      <c r="PI22" s="35"/>
      <c r="PJ22" s="35"/>
      <c r="PK22" s="35"/>
      <c r="PL22" s="35"/>
      <c r="PM22" s="35"/>
      <c r="PN22" s="35"/>
      <c r="PO22" s="35"/>
      <c r="PP22" s="35"/>
      <c r="PQ22" s="35"/>
      <c r="PR22" s="35"/>
      <c r="PS22" s="35"/>
      <c r="PT22" s="35"/>
      <c r="PU22" s="35"/>
      <c r="PV22" s="35"/>
      <c r="PW22" s="35"/>
      <c r="PX22" s="35"/>
      <c r="PY22" s="35"/>
      <c r="PZ22" s="35"/>
      <c r="QA22" s="35"/>
      <c r="QB22" s="35"/>
      <c r="QC22" s="35"/>
      <c r="QD22" s="35"/>
      <c r="QE22" s="35"/>
      <c r="QF22" s="35"/>
      <c r="QG22" s="35"/>
      <c r="QH22" s="35"/>
      <c r="QI22" s="35"/>
      <c r="QJ22" s="35"/>
      <c r="QK22" s="35"/>
      <c r="QL22" s="35"/>
      <c r="QM22" s="35"/>
      <c r="QN22" s="35"/>
      <c r="QO22" s="35"/>
      <c r="QP22" s="35"/>
      <c r="QQ22" s="35"/>
      <c r="QR22" s="35"/>
      <c r="QS22" s="35"/>
      <c r="QT22" s="35"/>
      <c r="QU22" s="35"/>
      <c r="QV22" s="35"/>
      <c r="QW22" s="35"/>
      <c r="QX22" s="35"/>
      <c r="QY22" s="35"/>
      <c r="QZ22" s="35"/>
      <c r="RA22" s="35"/>
      <c r="RB22" s="35"/>
      <c r="RC22" s="35"/>
      <c r="RD22" s="35"/>
      <c r="RE22" s="35"/>
      <c r="RF22" s="35"/>
      <c r="RG22" s="35"/>
      <c r="RH22" s="35"/>
      <c r="RI22" s="35"/>
      <c r="RJ22" s="35"/>
      <c r="RK22" s="35"/>
      <c r="RL22" s="35"/>
      <c r="RM22" s="35"/>
      <c r="RN22" s="35"/>
      <c r="RO22" s="35"/>
      <c r="RP22" s="35"/>
      <c r="RQ22" s="35"/>
      <c r="RR22" s="35"/>
      <c r="RS22" s="35"/>
      <c r="RT22" s="35"/>
      <c r="RU22" s="35"/>
      <c r="RV22" s="35"/>
      <c r="RW22" s="35"/>
      <c r="RX22" s="35"/>
      <c r="RY22" s="35"/>
      <c r="RZ22" s="35"/>
      <c r="SA22" s="35"/>
      <c r="SB22" s="35"/>
      <c r="SC22" s="35"/>
      <c r="SD22" s="35"/>
      <c r="SE22" s="35"/>
      <c r="SF22" s="35"/>
      <c r="SG22" s="35"/>
      <c r="SH22" s="35"/>
      <c r="SI22" s="35"/>
      <c r="SJ22" s="35"/>
      <c r="SK22" s="35"/>
      <c r="SL22" s="35"/>
      <c r="SM22" s="35"/>
      <c r="SN22" s="35"/>
      <c r="SO22" s="35"/>
      <c r="SP22" s="35"/>
      <c r="SQ22" s="35"/>
      <c r="SR22" s="35"/>
      <c r="SS22" s="35"/>
      <c r="ST22" s="35"/>
      <c r="SU22" s="35"/>
      <c r="SV22" s="35"/>
      <c r="SW22" s="35"/>
      <c r="SX22" s="35"/>
      <c r="SY22" s="35"/>
      <c r="SZ22" s="35"/>
      <c r="TA22" s="35"/>
      <c r="TB22" s="35"/>
      <c r="TC22" s="35"/>
      <c r="TD22" s="35"/>
      <c r="TE22" s="35"/>
      <c r="TF22" s="35"/>
      <c r="TG22" s="35"/>
      <c r="TH22" s="35"/>
      <c r="TI22" s="35"/>
      <c r="TJ22" s="35"/>
      <c r="TK22" s="35"/>
      <c r="TL22" s="35"/>
      <c r="TM22" s="35"/>
      <c r="TN22" s="35"/>
      <c r="TO22" s="35"/>
      <c r="TP22" s="35"/>
      <c r="TQ22" s="35"/>
      <c r="TR22" s="35"/>
      <c r="TS22" s="35"/>
      <c r="TT22" s="35"/>
      <c r="TU22" s="35"/>
      <c r="TV22" s="35"/>
      <c r="TW22" s="35"/>
      <c r="TX22" s="35"/>
      <c r="TY22" s="35"/>
      <c r="TZ22" s="35"/>
      <c r="UA22" s="35"/>
      <c r="UB22" s="35"/>
      <c r="UC22" s="35"/>
      <c r="UD22" s="35"/>
      <c r="UE22" s="35"/>
      <c r="UF22" s="35"/>
      <c r="UG22" s="35"/>
      <c r="UH22" s="35"/>
      <c r="UI22" s="35"/>
      <c r="UJ22" s="35"/>
      <c r="UK22" s="35"/>
      <c r="UL22" s="35"/>
      <c r="UM22" s="35"/>
      <c r="UN22" s="35"/>
      <c r="UO22" s="35"/>
      <c r="UP22" s="35"/>
      <c r="UQ22" s="35"/>
      <c r="UR22" s="35"/>
      <c r="US22" s="35"/>
      <c r="UT22" s="35"/>
      <c r="UU22" s="35"/>
      <c r="UV22" s="35"/>
      <c r="UW22" s="35"/>
      <c r="UX22" s="35"/>
      <c r="UY22" s="35"/>
      <c r="UZ22" s="35"/>
      <c r="VA22" s="35"/>
      <c r="VB22" s="35"/>
      <c r="VC22" s="35"/>
    </row>
    <row r="23" spans="1:575" x14ac:dyDescent="0.25">
      <c r="A23" s="31" t="s">
        <v>68</v>
      </c>
      <c r="B23" s="129" t="s">
        <v>170</v>
      </c>
      <c r="C23" s="130"/>
      <c r="D23" s="130"/>
      <c r="E23" s="106"/>
    </row>
    <row r="24" spans="1:575" ht="3.95" customHeight="1" x14ac:dyDescent="0.25">
      <c r="A24" s="23"/>
      <c r="B24" s="28"/>
      <c r="C24" s="139"/>
      <c r="D24" s="140"/>
      <c r="E24" s="106"/>
    </row>
    <row r="25" spans="1:575" x14ac:dyDescent="0.25">
      <c r="A25" s="26" t="s">
        <v>1</v>
      </c>
      <c r="B25" s="25"/>
      <c r="C25" s="146"/>
      <c r="D25" s="147"/>
      <c r="E25" s="106"/>
    </row>
    <row r="26" spans="1:575" ht="99.95" customHeight="1" x14ac:dyDescent="0.25">
      <c r="A26" s="148" t="s">
        <v>179</v>
      </c>
      <c r="B26" s="149"/>
      <c r="C26" s="149"/>
      <c r="D26" s="150"/>
    </row>
    <row r="27" spans="1:575" s="106" customFormat="1" ht="3.95" customHeight="1" x14ac:dyDescent="0.25">
      <c r="A27" s="27"/>
      <c r="B27" s="109"/>
      <c r="C27" s="151"/>
      <c r="D27" s="152"/>
    </row>
    <row r="28" spans="1:575" s="106" customFormat="1" x14ac:dyDescent="0.25">
      <c r="A28" s="26" t="s">
        <v>2</v>
      </c>
      <c r="B28" s="25"/>
      <c r="C28" s="146"/>
      <c r="D28" s="147"/>
    </row>
    <row r="29" spans="1:575" ht="66" customHeight="1" x14ac:dyDescent="0.25">
      <c r="A29" s="153" t="s">
        <v>196</v>
      </c>
      <c r="B29" s="154"/>
      <c r="C29" s="154"/>
      <c r="D29" s="155"/>
    </row>
    <row r="30" spans="1:575" ht="3.95" customHeight="1" x14ac:dyDescent="0.25">
      <c r="A30" s="27"/>
      <c r="B30" s="109"/>
      <c r="C30" s="151"/>
      <c r="D30" s="152"/>
    </row>
    <row r="31" spans="1:575" s="106" customFormat="1" x14ac:dyDescent="0.25">
      <c r="A31" s="156" t="s">
        <v>70</v>
      </c>
      <c r="B31" s="156"/>
      <c r="C31" s="156"/>
      <c r="D31" s="156"/>
    </row>
    <row r="32" spans="1:575" ht="54.75" customHeight="1" x14ac:dyDescent="0.25">
      <c r="A32" s="153" t="s">
        <v>172</v>
      </c>
      <c r="B32" s="154"/>
      <c r="C32" s="154"/>
      <c r="D32" s="155"/>
    </row>
    <row r="33" spans="1:575" s="106" customFormat="1" ht="3.95" customHeight="1" x14ac:dyDescent="0.25">
      <c r="A33" s="157"/>
      <c r="B33" s="157"/>
      <c r="C33" s="157"/>
      <c r="D33" s="157"/>
    </row>
    <row r="34" spans="1:575" s="106" customFormat="1" x14ac:dyDescent="0.25">
      <c r="A34" s="22" t="s">
        <v>63</v>
      </c>
      <c r="B34" s="137" t="str">
        <f>B7</f>
        <v>Georgia Institute of Technology</v>
      </c>
      <c r="C34" s="138"/>
      <c r="D34" s="138"/>
    </row>
    <row r="35" spans="1:575" s="106" customFormat="1" ht="6" customHeight="1" x14ac:dyDescent="0.25">
      <c r="A35" s="110"/>
      <c r="B35" s="32"/>
      <c r="C35" s="32"/>
      <c r="D35" s="108"/>
    </row>
    <row r="36" spans="1:575" s="106" customFormat="1" x14ac:dyDescent="0.25">
      <c r="A36" s="30" t="s">
        <v>65</v>
      </c>
      <c r="B36" s="129" t="str">
        <f>B11</f>
        <v>CRC Operations Fee</v>
      </c>
      <c r="C36" s="130"/>
      <c r="D36" s="130"/>
    </row>
    <row r="37" spans="1:575" s="106" customFormat="1" ht="6" customHeight="1" x14ac:dyDescent="0.25">
      <c r="A37" s="109"/>
      <c r="B37" s="84"/>
      <c r="C37" s="109"/>
      <c r="D37" s="84"/>
    </row>
    <row r="38" spans="1:575" s="40" customFormat="1" x14ac:dyDescent="0.25">
      <c r="A38" s="22" t="s">
        <v>180</v>
      </c>
      <c r="B38" s="38">
        <v>51</v>
      </c>
      <c r="C38" s="22" t="s">
        <v>71</v>
      </c>
      <c r="D38" s="39">
        <f>B40-B38</f>
        <v>0</v>
      </c>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c r="IC38" s="43"/>
      <c r="ID38" s="43"/>
      <c r="IE38" s="43"/>
      <c r="IF38" s="43"/>
      <c r="IG38" s="43"/>
      <c r="IH38" s="43"/>
      <c r="II38" s="43"/>
      <c r="IJ38" s="43"/>
      <c r="IK38" s="43"/>
      <c r="IL38" s="43"/>
      <c r="IM38" s="43"/>
      <c r="IN38" s="43"/>
      <c r="IO38" s="43"/>
      <c r="IP38" s="43"/>
      <c r="IQ38" s="43"/>
      <c r="IR38" s="43"/>
      <c r="IS38" s="43"/>
      <c r="IT38" s="43"/>
      <c r="IU38" s="43"/>
      <c r="IV38" s="43"/>
      <c r="IW38" s="43"/>
      <c r="IX38" s="43"/>
      <c r="IY38" s="43"/>
      <c r="IZ38" s="43"/>
      <c r="JA38" s="43"/>
      <c r="JB38" s="43"/>
      <c r="JC38" s="43"/>
      <c r="JD38" s="43"/>
      <c r="JE38" s="43"/>
      <c r="JF38" s="43"/>
      <c r="JG38" s="43"/>
      <c r="JH38" s="43"/>
      <c r="JI38" s="43"/>
      <c r="JJ38" s="43"/>
      <c r="JK38" s="43"/>
      <c r="JL38" s="43"/>
      <c r="JM38" s="43"/>
      <c r="JN38" s="43"/>
      <c r="JO38" s="43"/>
      <c r="JP38" s="43"/>
      <c r="JQ38" s="43"/>
      <c r="JR38" s="43"/>
      <c r="JS38" s="43"/>
      <c r="JT38" s="43"/>
      <c r="JU38" s="43"/>
      <c r="JV38" s="43"/>
      <c r="JW38" s="43"/>
      <c r="JX38" s="43"/>
      <c r="JY38" s="43"/>
      <c r="JZ38" s="43"/>
      <c r="KA38" s="43"/>
      <c r="KB38" s="43"/>
      <c r="KC38" s="43"/>
      <c r="KD38" s="43"/>
      <c r="KE38" s="43"/>
      <c r="KF38" s="43"/>
      <c r="KG38" s="43"/>
      <c r="KH38" s="43"/>
      <c r="KI38" s="43"/>
      <c r="KJ38" s="43"/>
      <c r="KK38" s="43"/>
      <c r="KL38" s="43"/>
      <c r="KM38" s="43"/>
      <c r="KN38" s="43"/>
      <c r="KO38" s="43"/>
      <c r="KP38" s="43"/>
      <c r="KQ38" s="43"/>
      <c r="KR38" s="43"/>
      <c r="KS38" s="43"/>
      <c r="KT38" s="43"/>
      <c r="KU38" s="43"/>
      <c r="KV38" s="43"/>
      <c r="KW38" s="43"/>
      <c r="KX38" s="43"/>
      <c r="KY38" s="43"/>
      <c r="KZ38" s="43"/>
      <c r="LA38" s="43"/>
      <c r="LB38" s="43"/>
      <c r="LC38" s="43"/>
      <c r="LD38" s="43"/>
      <c r="LE38" s="43"/>
      <c r="LF38" s="43"/>
      <c r="LG38" s="43"/>
      <c r="LH38" s="43"/>
      <c r="LI38" s="43"/>
      <c r="LJ38" s="43"/>
      <c r="LK38" s="43"/>
      <c r="LL38" s="43"/>
      <c r="LM38" s="43"/>
      <c r="LN38" s="43"/>
      <c r="LO38" s="43"/>
      <c r="LP38" s="43"/>
      <c r="LQ38" s="43"/>
      <c r="LR38" s="43"/>
      <c r="LS38" s="43"/>
      <c r="LT38" s="43"/>
      <c r="LU38" s="43"/>
      <c r="LV38" s="43"/>
      <c r="LW38" s="43"/>
      <c r="LX38" s="43"/>
      <c r="LY38" s="43"/>
      <c r="LZ38" s="43"/>
      <c r="MA38" s="43"/>
      <c r="MB38" s="43"/>
      <c r="MC38" s="43"/>
      <c r="MD38" s="43"/>
      <c r="ME38" s="43"/>
      <c r="MF38" s="43"/>
      <c r="MG38" s="43"/>
      <c r="MH38" s="43"/>
      <c r="MI38" s="43"/>
      <c r="MJ38" s="43"/>
      <c r="MK38" s="43"/>
      <c r="ML38" s="43"/>
      <c r="MM38" s="43"/>
      <c r="MN38" s="43"/>
      <c r="MO38" s="43"/>
      <c r="MP38" s="43"/>
      <c r="MQ38" s="43"/>
      <c r="MR38" s="43"/>
      <c r="MS38" s="43"/>
      <c r="MT38" s="43"/>
      <c r="MU38" s="43"/>
      <c r="MV38" s="43"/>
      <c r="MW38" s="43"/>
      <c r="MX38" s="43"/>
      <c r="MY38" s="43"/>
      <c r="MZ38" s="43"/>
      <c r="NA38" s="43"/>
      <c r="NB38" s="43"/>
      <c r="NC38" s="43"/>
      <c r="ND38" s="43"/>
      <c r="NE38" s="43"/>
      <c r="NF38" s="43"/>
      <c r="NG38" s="43"/>
      <c r="NH38" s="43"/>
      <c r="NI38" s="43"/>
      <c r="NJ38" s="43"/>
      <c r="NK38" s="43"/>
      <c r="NL38" s="43"/>
      <c r="NM38" s="43"/>
      <c r="NN38" s="43"/>
      <c r="NO38" s="43"/>
      <c r="NP38" s="43"/>
      <c r="NQ38" s="43"/>
      <c r="NR38" s="43"/>
      <c r="NS38" s="43"/>
      <c r="NT38" s="43"/>
      <c r="NU38" s="43"/>
      <c r="NV38" s="43"/>
      <c r="NW38" s="43"/>
      <c r="NX38" s="43"/>
      <c r="NY38" s="43"/>
      <c r="NZ38" s="43"/>
      <c r="OA38" s="43"/>
      <c r="OB38" s="43"/>
      <c r="OC38" s="43"/>
      <c r="OD38" s="43"/>
      <c r="OE38" s="43"/>
      <c r="OF38" s="43"/>
      <c r="OG38" s="43"/>
      <c r="OH38" s="43"/>
      <c r="OI38" s="43"/>
      <c r="OJ38" s="43"/>
      <c r="OK38" s="43"/>
      <c r="OL38" s="43"/>
      <c r="OM38" s="43"/>
      <c r="ON38" s="43"/>
      <c r="OO38" s="43"/>
      <c r="OP38" s="43"/>
      <c r="OQ38" s="43"/>
      <c r="OR38" s="43"/>
      <c r="OS38" s="43"/>
      <c r="OT38" s="43"/>
      <c r="OU38" s="43"/>
      <c r="OV38" s="43"/>
      <c r="OW38" s="43"/>
      <c r="OX38" s="43"/>
      <c r="OY38" s="43"/>
      <c r="OZ38" s="43"/>
      <c r="PA38" s="43"/>
      <c r="PB38" s="43"/>
      <c r="PC38" s="43"/>
      <c r="PD38" s="43"/>
      <c r="PE38" s="43"/>
      <c r="PF38" s="43"/>
      <c r="PG38" s="43"/>
      <c r="PH38" s="43"/>
      <c r="PI38" s="43"/>
      <c r="PJ38" s="43"/>
      <c r="PK38" s="43"/>
      <c r="PL38" s="43"/>
      <c r="PM38" s="43"/>
      <c r="PN38" s="43"/>
      <c r="PO38" s="43"/>
      <c r="PP38" s="43"/>
      <c r="PQ38" s="43"/>
      <c r="PR38" s="43"/>
      <c r="PS38" s="43"/>
      <c r="PT38" s="43"/>
      <c r="PU38" s="43"/>
      <c r="PV38" s="43"/>
      <c r="PW38" s="43"/>
      <c r="PX38" s="43"/>
      <c r="PY38" s="43"/>
      <c r="PZ38" s="43"/>
      <c r="QA38" s="43"/>
      <c r="QB38" s="43"/>
      <c r="QC38" s="43"/>
      <c r="QD38" s="43"/>
      <c r="QE38" s="43"/>
      <c r="QF38" s="43"/>
      <c r="QG38" s="43"/>
      <c r="QH38" s="43"/>
      <c r="QI38" s="43"/>
      <c r="QJ38" s="43"/>
      <c r="QK38" s="43"/>
      <c r="QL38" s="43"/>
      <c r="QM38" s="43"/>
      <c r="QN38" s="43"/>
      <c r="QO38" s="43"/>
      <c r="QP38" s="43"/>
      <c r="QQ38" s="43"/>
      <c r="QR38" s="43"/>
      <c r="QS38" s="43"/>
      <c r="QT38" s="43"/>
      <c r="QU38" s="43"/>
      <c r="QV38" s="43"/>
      <c r="QW38" s="43"/>
      <c r="QX38" s="43"/>
      <c r="QY38" s="43"/>
      <c r="QZ38" s="43"/>
      <c r="RA38" s="43"/>
      <c r="RB38" s="43"/>
      <c r="RC38" s="43"/>
      <c r="RD38" s="43"/>
      <c r="RE38" s="43"/>
      <c r="RF38" s="43"/>
      <c r="RG38" s="43"/>
      <c r="RH38" s="43"/>
      <c r="RI38" s="43"/>
      <c r="RJ38" s="43"/>
      <c r="RK38" s="43"/>
      <c r="RL38" s="43"/>
      <c r="RM38" s="43"/>
      <c r="RN38" s="43"/>
      <c r="RO38" s="43"/>
      <c r="RP38" s="43"/>
      <c r="RQ38" s="43"/>
      <c r="RR38" s="43"/>
      <c r="RS38" s="43"/>
      <c r="RT38" s="43"/>
      <c r="RU38" s="43"/>
      <c r="RV38" s="43"/>
      <c r="RW38" s="43"/>
      <c r="RX38" s="43"/>
      <c r="RY38" s="43"/>
      <c r="RZ38" s="43"/>
      <c r="SA38" s="43"/>
      <c r="SB38" s="43"/>
      <c r="SC38" s="43"/>
      <c r="SD38" s="43"/>
      <c r="SE38" s="43"/>
      <c r="SF38" s="43"/>
      <c r="SG38" s="43"/>
      <c r="SH38" s="43"/>
      <c r="SI38" s="43"/>
      <c r="SJ38" s="43"/>
      <c r="SK38" s="43"/>
      <c r="SL38" s="43"/>
      <c r="SM38" s="43"/>
      <c r="SN38" s="43"/>
      <c r="SO38" s="43"/>
      <c r="SP38" s="43"/>
      <c r="SQ38" s="43"/>
      <c r="SR38" s="43"/>
      <c r="SS38" s="43"/>
      <c r="ST38" s="43"/>
      <c r="SU38" s="43"/>
      <c r="SV38" s="43"/>
      <c r="SW38" s="43"/>
      <c r="SX38" s="43"/>
      <c r="SY38" s="43"/>
      <c r="SZ38" s="43"/>
      <c r="TA38" s="43"/>
      <c r="TB38" s="43"/>
      <c r="TC38" s="43"/>
      <c r="TD38" s="43"/>
      <c r="TE38" s="43"/>
      <c r="TF38" s="43"/>
      <c r="TG38" s="43"/>
      <c r="TH38" s="43"/>
      <c r="TI38" s="43"/>
      <c r="TJ38" s="43"/>
      <c r="TK38" s="43"/>
      <c r="TL38" s="43"/>
      <c r="TM38" s="43"/>
      <c r="TN38" s="43"/>
      <c r="TO38" s="43"/>
      <c r="TP38" s="43"/>
      <c r="TQ38" s="43"/>
      <c r="TR38" s="43"/>
      <c r="TS38" s="43"/>
      <c r="TT38" s="43"/>
      <c r="TU38" s="43"/>
      <c r="TV38" s="43"/>
      <c r="TW38" s="43"/>
      <c r="TX38" s="43"/>
      <c r="TY38" s="43"/>
      <c r="TZ38" s="43"/>
      <c r="UA38" s="43"/>
      <c r="UB38" s="43"/>
      <c r="UC38" s="43"/>
      <c r="UD38" s="43"/>
      <c r="UE38" s="43"/>
      <c r="UF38" s="43"/>
      <c r="UG38" s="43"/>
      <c r="UH38" s="43"/>
      <c r="UI38" s="43"/>
      <c r="UJ38" s="43"/>
      <c r="UK38" s="43"/>
      <c r="UL38" s="43"/>
      <c r="UM38" s="43"/>
      <c r="UN38" s="43"/>
      <c r="UO38" s="43"/>
      <c r="UP38" s="43"/>
      <c r="UQ38" s="43"/>
      <c r="UR38" s="43"/>
      <c r="US38" s="43"/>
      <c r="UT38" s="43"/>
      <c r="UU38" s="43"/>
      <c r="UV38" s="43"/>
      <c r="UW38" s="43"/>
      <c r="UX38" s="43"/>
      <c r="UY38" s="43"/>
      <c r="UZ38" s="43"/>
      <c r="VA38" s="43"/>
      <c r="VB38" s="43"/>
      <c r="VC38" s="43"/>
    </row>
    <row r="39" spans="1:575" s="29" customFormat="1" ht="3" customHeight="1" x14ac:dyDescent="0.25">
      <c r="A39" s="110"/>
      <c r="B39" s="37"/>
      <c r="C39" s="144"/>
      <c r="D39" s="14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c r="KE39" s="35"/>
      <c r="KF39" s="35"/>
      <c r="KG39" s="35"/>
      <c r="KH39" s="35"/>
      <c r="KI39" s="35"/>
      <c r="KJ39" s="35"/>
      <c r="KK39" s="35"/>
      <c r="KL39" s="35"/>
      <c r="KM39" s="35"/>
      <c r="KN39" s="35"/>
      <c r="KO39" s="35"/>
      <c r="KP39" s="35"/>
      <c r="KQ39" s="35"/>
      <c r="KR39" s="35"/>
      <c r="KS39" s="35"/>
      <c r="KT39" s="35"/>
      <c r="KU39" s="35"/>
      <c r="KV39" s="35"/>
      <c r="KW39" s="35"/>
      <c r="KX39" s="35"/>
      <c r="KY39" s="35"/>
      <c r="KZ39" s="35"/>
      <c r="LA39" s="35"/>
      <c r="LB39" s="35"/>
      <c r="LC39" s="35"/>
      <c r="LD39" s="35"/>
      <c r="LE39" s="35"/>
      <c r="LF39" s="35"/>
      <c r="LG39" s="35"/>
      <c r="LH39" s="35"/>
      <c r="LI39" s="35"/>
      <c r="LJ39" s="35"/>
      <c r="LK39" s="35"/>
      <c r="LL39" s="35"/>
      <c r="LM39" s="35"/>
      <c r="LN39" s="35"/>
      <c r="LO39" s="35"/>
      <c r="LP39" s="35"/>
      <c r="LQ39" s="35"/>
      <c r="LR39" s="35"/>
      <c r="LS39" s="35"/>
      <c r="LT39" s="35"/>
      <c r="LU39" s="35"/>
      <c r="LV39" s="35"/>
      <c r="LW39" s="35"/>
      <c r="LX39" s="35"/>
      <c r="LY39" s="35"/>
      <c r="LZ39" s="35"/>
      <c r="MA39" s="35"/>
      <c r="MB39" s="35"/>
      <c r="MC39" s="35"/>
      <c r="MD39" s="35"/>
      <c r="ME39" s="35"/>
      <c r="MF39" s="35"/>
      <c r="MG39" s="35"/>
      <c r="MH39" s="35"/>
      <c r="MI39" s="35"/>
      <c r="MJ39" s="35"/>
      <c r="MK39" s="35"/>
      <c r="ML39" s="35"/>
      <c r="MM39" s="35"/>
      <c r="MN39" s="35"/>
      <c r="MO39" s="35"/>
      <c r="MP39" s="35"/>
      <c r="MQ39" s="35"/>
      <c r="MR39" s="35"/>
      <c r="MS39" s="35"/>
      <c r="MT39" s="35"/>
      <c r="MU39" s="35"/>
      <c r="MV39" s="35"/>
      <c r="MW39" s="35"/>
      <c r="MX39" s="35"/>
      <c r="MY39" s="35"/>
      <c r="MZ39" s="35"/>
      <c r="NA39" s="35"/>
      <c r="NB39" s="35"/>
      <c r="NC39" s="35"/>
      <c r="ND39" s="35"/>
      <c r="NE39" s="35"/>
      <c r="NF39" s="35"/>
      <c r="NG39" s="35"/>
      <c r="NH39" s="35"/>
      <c r="NI39" s="35"/>
      <c r="NJ39" s="35"/>
      <c r="NK39" s="35"/>
      <c r="NL39" s="35"/>
      <c r="NM39" s="35"/>
      <c r="NN39" s="35"/>
      <c r="NO39" s="35"/>
      <c r="NP39" s="35"/>
      <c r="NQ39" s="35"/>
      <c r="NR39" s="35"/>
      <c r="NS39" s="35"/>
      <c r="NT39" s="35"/>
      <c r="NU39" s="35"/>
      <c r="NV39" s="35"/>
      <c r="NW39" s="35"/>
      <c r="NX39" s="35"/>
      <c r="NY39" s="35"/>
      <c r="NZ39" s="35"/>
      <c r="OA39" s="35"/>
      <c r="OB39" s="35"/>
      <c r="OC39" s="35"/>
      <c r="OD39" s="35"/>
      <c r="OE39" s="35"/>
      <c r="OF39" s="35"/>
      <c r="OG39" s="35"/>
      <c r="OH39" s="35"/>
      <c r="OI39" s="35"/>
      <c r="OJ39" s="35"/>
      <c r="OK39" s="35"/>
      <c r="OL39" s="35"/>
      <c r="OM39" s="35"/>
      <c r="ON39" s="35"/>
      <c r="OO39" s="35"/>
      <c r="OP39" s="35"/>
      <c r="OQ39" s="35"/>
      <c r="OR39" s="35"/>
      <c r="OS39" s="35"/>
      <c r="OT39" s="35"/>
      <c r="OU39" s="35"/>
      <c r="OV39" s="35"/>
      <c r="OW39" s="35"/>
      <c r="OX39" s="35"/>
      <c r="OY39" s="35"/>
      <c r="OZ39" s="35"/>
      <c r="PA39" s="35"/>
      <c r="PB39" s="35"/>
      <c r="PC39" s="35"/>
      <c r="PD39" s="35"/>
      <c r="PE39" s="35"/>
      <c r="PF39" s="35"/>
      <c r="PG39" s="35"/>
      <c r="PH39" s="35"/>
      <c r="PI39" s="35"/>
      <c r="PJ39" s="35"/>
      <c r="PK39" s="35"/>
      <c r="PL39" s="35"/>
      <c r="PM39" s="35"/>
      <c r="PN39" s="35"/>
      <c r="PO39" s="35"/>
      <c r="PP39" s="35"/>
      <c r="PQ39" s="35"/>
      <c r="PR39" s="35"/>
      <c r="PS39" s="35"/>
      <c r="PT39" s="35"/>
      <c r="PU39" s="35"/>
      <c r="PV39" s="35"/>
      <c r="PW39" s="35"/>
      <c r="PX39" s="35"/>
      <c r="PY39" s="35"/>
      <c r="PZ39" s="35"/>
      <c r="QA39" s="35"/>
      <c r="QB39" s="35"/>
      <c r="QC39" s="35"/>
      <c r="QD39" s="35"/>
      <c r="QE39" s="35"/>
      <c r="QF39" s="35"/>
      <c r="QG39" s="35"/>
      <c r="QH39" s="35"/>
      <c r="QI39" s="35"/>
      <c r="QJ39" s="35"/>
      <c r="QK39" s="35"/>
      <c r="QL39" s="35"/>
      <c r="QM39" s="35"/>
      <c r="QN39" s="35"/>
      <c r="QO39" s="35"/>
      <c r="QP39" s="35"/>
      <c r="QQ39" s="35"/>
      <c r="QR39" s="35"/>
      <c r="QS39" s="35"/>
      <c r="QT39" s="35"/>
      <c r="QU39" s="35"/>
      <c r="QV39" s="35"/>
      <c r="QW39" s="35"/>
      <c r="QX39" s="35"/>
      <c r="QY39" s="35"/>
      <c r="QZ39" s="35"/>
      <c r="RA39" s="35"/>
      <c r="RB39" s="35"/>
      <c r="RC39" s="35"/>
      <c r="RD39" s="35"/>
      <c r="RE39" s="35"/>
      <c r="RF39" s="35"/>
      <c r="RG39" s="35"/>
      <c r="RH39" s="35"/>
      <c r="RI39" s="35"/>
      <c r="RJ39" s="35"/>
      <c r="RK39" s="35"/>
      <c r="RL39" s="35"/>
      <c r="RM39" s="35"/>
      <c r="RN39" s="35"/>
      <c r="RO39" s="35"/>
      <c r="RP39" s="35"/>
      <c r="RQ39" s="35"/>
      <c r="RR39" s="35"/>
      <c r="RS39" s="35"/>
      <c r="RT39" s="35"/>
      <c r="RU39" s="35"/>
      <c r="RV39" s="35"/>
      <c r="RW39" s="35"/>
      <c r="RX39" s="35"/>
      <c r="RY39" s="35"/>
      <c r="RZ39" s="35"/>
      <c r="SA39" s="35"/>
      <c r="SB39" s="35"/>
      <c r="SC39" s="35"/>
      <c r="SD39" s="35"/>
      <c r="SE39" s="35"/>
      <c r="SF39" s="35"/>
      <c r="SG39" s="35"/>
      <c r="SH39" s="35"/>
      <c r="SI39" s="35"/>
      <c r="SJ39" s="35"/>
      <c r="SK39" s="35"/>
      <c r="SL39" s="35"/>
      <c r="SM39" s="35"/>
      <c r="SN39" s="35"/>
      <c r="SO39" s="35"/>
      <c r="SP39" s="35"/>
      <c r="SQ39" s="35"/>
      <c r="SR39" s="35"/>
      <c r="SS39" s="35"/>
      <c r="ST39" s="35"/>
      <c r="SU39" s="35"/>
      <c r="SV39" s="35"/>
      <c r="SW39" s="35"/>
      <c r="SX39" s="35"/>
      <c r="SY39" s="35"/>
      <c r="SZ39" s="35"/>
      <c r="TA39" s="35"/>
      <c r="TB39" s="35"/>
      <c r="TC39" s="35"/>
      <c r="TD39" s="35"/>
      <c r="TE39" s="35"/>
      <c r="TF39" s="35"/>
      <c r="TG39" s="35"/>
      <c r="TH39" s="35"/>
      <c r="TI39" s="35"/>
      <c r="TJ39" s="35"/>
      <c r="TK39" s="35"/>
      <c r="TL39" s="35"/>
      <c r="TM39" s="35"/>
      <c r="TN39" s="35"/>
      <c r="TO39" s="35"/>
      <c r="TP39" s="35"/>
      <c r="TQ39" s="35"/>
      <c r="TR39" s="35"/>
      <c r="TS39" s="35"/>
      <c r="TT39" s="35"/>
      <c r="TU39" s="35"/>
      <c r="TV39" s="35"/>
      <c r="TW39" s="35"/>
      <c r="TX39" s="35"/>
      <c r="TY39" s="35"/>
      <c r="TZ39" s="35"/>
      <c r="UA39" s="35"/>
      <c r="UB39" s="35"/>
      <c r="UC39" s="35"/>
      <c r="UD39" s="35"/>
      <c r="UE39" s="35"/>
      <c r="UF39" s="35"/>
      <c r="UG39" s="35"/>
      <c r="UH39" s="35"/>
      <c r="UI39" s="35"/>
      <c r="UJ39" s="35"/>
      <c r="UK39" s="35"/>
      <c r="UL39" s="35"/>
      <c r="UM39" s="35"/>
      <c r="UN39" s="35"/>
      <c r="UO39" s="35"/>
      <c r="UP39" s="35"/>
      <c r="UQ39" s="35"/>
      <c r="UR39" s="35"/>
      <c r="US39" s="35"/>
      <c r="UT39" s="35"/>
      <c r="UU39" s="35"/>
      <c r="UV39" s="35"/>
      <c r="UW39" s="35"/>
      <c r="UX39" s="35"/>
      <c r="UY39" s="35"/>
      <c r="UZ39" s="35"/>
      <c r="VA39" s="35"/>
      <c r="VB39" s="35"/>
      <c r="VC39" s="35"/>
    </row>
    <row r="40" spans="1:575" s="40" customFormat="1" x14ac:dyDescent="0.25">
      <c r="A40" s="22" t="s">
        <v>181</v>
      </c>
      <c r="B40" s="38">
        <v>51</v>
      </c>
      <c r="C40" s="22" t="s">
        <v>72</v>
      </c>
      <c r="D40" s="41">
        <f>IFERROR(B40/B38-1,0)</f>
        <v>0</v>
      </c>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c r="IC40" s="43"/>
      <c r="ID40" s="43"/>
      <c r="IE40" s="43"/>
      <c r="IF40" s="43"/>
      <c r="IG40" s="43"/>
      <c r="IH40" s="43"/>
      <c r="II40" s="43"/>
      <c r="IJ40" s="43"/>
      <c r="IK40" s="43"/>
      <c r="IL40" s="43"/>
      <c r="IM40" s="43"/>
      <c r="IN40" s="43"/>
      <c r="IO40" s="43"/>
      <c r="IP40" s="43"/>
      <c r="IQ40" s="43"/>
      <c r="IR40" s="43"/>
      <c r="IS40" s="43"/>
      <c r="IT40" s="43"/>
      <c r="IU40" s="43"/>
      <c r="IV40" s="43"/>
      <c r="IW40" s="43"/>
      <c r="IX40" s="43"/>
      <c r="IY40" s="43"/>
      <c r="IZ40" s="43"/>
      <c r="JA40" s="43"/>
      <c r="JB40" s="43"/>
      <c r="JC40" s="43"/>
      <c r="JD40" s="43"/>
      <c r="JE40" s="43"/>
      <c r="JF40" s="43"/>
      <c r="JG40" s="43"/>
      <c r="JH40" s="43"/>
      <c r="JI40" s="43"/>
      <c r="JJ40" s="43"/>
      <c r="JK40" s="43"/>
      <c r="JL40" s="43"/>
      <c r="JM40" s="43"/>
      <c r="JN40" s="43"/>
      <c r="JO40" s="43"/>
      <c r="JP40" s="43"/>
      <c r="JQ40" s="43"/>
      <c r="JR40" s="43"/>
      <c r="JS40" s="43"/>
      <c r="JT40" s="43"/>
      <c r="JU40" s="43"/>
      <c r="JV40" s="43"/>
      <c r="JW40" s="43"/>
      <c r="JX40" s="43"/>
      <c r="JY40" s="43"/>
      <c r="JZ40" s="43"/>
      <c r="KA40" s="43"/>
      <c r="KB40" s="43"/>
      <c r="KC40" s="43"/>
      <c r="KD40" s="43"/>
      <c r="KE40" s="43"/>
      <c r="KF40" s="43"/>
      <c r="KG40" s="43"/>
      <c r="KH40" s="43"/>
      <c r="KI40" s="43"/>
      <c r="KJ40" s="43"/>
      <c r="KK40" s="43"/>
      <c r="KL40" s="43"/>
      <c r="KM40" s="43"/>
      <c r="KN40" s="43"/>
      <c r="KO40" s="43"/>
      <c r="KP40" s="43"/>
      <c r="KQ40" s="43"/>
      <c r="KR40" s="43"/>
      <c r="KS40" s="43"/>
      <c r="KT40" s="43"/>
      <c r="KU40" s="43"/>
      <c r="KV40" s="43"/>
      <c r="KW40" s="43"/>
      <c r="KX40" s="43"/>
      <c r="KY40" s="43"/>
      <c r="KZ40" s="43"/>
      <c r="LA40" s="43"/>
      <c r="LB40" s="43"/>
      <c r="LC40" s="43"/>
      <c r="LD40" s="43"/>
      <c r="LE40" s="43"/>
      <c r="LF40" s="43"/>
      <c r="LG40" s="43"/>
      <c r="LH40" s="43"/>
      <c r="LI40" s="43"/>
      <c r="LJ40" s="43"/>
      <c r="LK40" s="43"/>
      <c r="LL40" s="43"/>
      <c r="LM40" s="43"/>
      <c r="LN40" s="43"/>
      <c r="LO40" s="43"/>
      <c r="LP40" s="43"/>
      <c r="LQ40" s="43"/>
      <c r="LR40" s="43"/>
      <c r="LS40" s="43"/>
      <c r="LT40" s="43"/>
      <c r="LU40" s="43"/>
      <c r="LV40" s="43"/>
      <c r="LW40" s="43"/>
      <c r="LX40" s="43"/>
      <c r="LY40" s="43"/>
      <c r="LZ40" s="43"/>
      <c r="MA40" s="43"/>
      <c r="MB40" s="43"/>
      <c r="MC40" s="43"/>
      <c r="MD40" s="43"/>
      <c r="ME40" s="43"/>
      <c r="MF40" s="43"/>
      <c r="MG40" s="43"/>
      <c r="MH40" s="43"/>
      <c r="MI40" s="43"/>
      <c r="MJ40" s="43"/>
      <c r="MK40" s="43"/>
      <c r="ML40" s="43"/>
      <c r="MM40" s="43"/>
      <c r="MN40" s="43"/>
      <c r="MO40" s="43"/>
      <c r="MP40" s="43"/>
      <c r="MQ40" s="43"/>
      <c r="MR40" s="43"/>
      <c r="MS40" s="43"/>
      <c r="MT40" s="43"/>
      <c r="MU40" s="43"/>
      <c r="MV40" s="43"/>
      <c r="MW40" s="43"/>
      <c r="MX40" s="43"/>
      <c r="MY40" s="43"/>
      <c r="MZ40" s="43"/>
      <c r="NA40" s="43"/>
      <c r="NB40" s="43"/>
      <c r="NC40" s="43"/>
      <c r="ND40" s="43"/>
      <c r="NE40" s="43"/>
      <c r="NF40" s="43"/>
      <c r="NG40" s="43"/>
      <c r="NH40" s="43"/>
      <c r="NI40" s="43"/>
      <c r="NJ40" s="43"/>
      <c r="NK40" s="43"/>
      <c r="NL40" s="43"/>
      <c r="NM40" s="43"/>
      <c r="NN40" s="43"/>
      <c r="NO40" s="43"/>
      <c r="NP40" s="43"/>
      <c r="NQ40" s="43"/>
      <c r="NR40" s="43"/>
      <c r="NS40" s="43"/>
      <c r="NT40" s="43"/>
      <c r="NU40" s="43"/>
      <c r="NV40" s="43"/>
      <c r="NW40" s="43"/>
      <c r="NX40" s="43"/>
      <c r="NY40" s="43"/>
      <c r="NZ40" s="43"/>
      <c r="OA40" s="43"/>
      <c r="OB40" s="43"/>
      <c r="OC40" s="43"/>
      <c r="OD40" s="43"/>
      <c r="OE40" s="43"/>
      <c r="OF40" s="43"/>
      <c r="OG40" s="43"/>
      <c r="OH40" s="43"/>
      <c r="OI40" s="43"/>
      <c r="OJ40" s="43"/>
      <c r="OK40" s="43"/>
      <c r="OL40" s="43"/>
      <c r="OM40" s="43"/>
      <c r="ON40" s="43"/>
      <c r="OO40" s="43"/>
      <c r="OP40" s="43"/>
      <c r="OQ40" s="43"/>
      <c r="OR40" s="43"/>
      <c r="OS40" s="43"/>
      <c r="OT40" s="43"/>
      <c r="OU40" s="43"/>
      <c r="OV40" s="43"/>
      <c r="OW40" s="43"/>
      <c r="OX40" s="43"/>
      <c r="OY40" s="43"/>
      <c r="OZ40" s="43"/>
      <c r="PA40" s="43"/>
      <c r="PB40" s="43"/>
      <c r="PC40" s="43"/>
      <c r="PD40" s="43"/>
      <c r="PE40" s="43"/>
      <c r="PF40" s="43"/>
      <c r="PG40" s="43"/>
      <c r="PH40" s="43"/>
      <c r="PI40" s="43"/>
      <c r="PJ40" s="43"/>
      <c r="PK40" s="43"/>
      <c r="PL40" s="43"/>
      <c r="PM40" s="43"/>
      <c r="PN40" s="43"/>
      <c r="PO40" s="43"/>
      <c r="PP40" s="43"/>
      <c r="PQ40" s="43"/>
      <c r="PR40" s="43"/>
      <c r="PS40" s="43"/>
      <c r="PT40" s="43"/>
      <c r="PU40" s="43"/>
      <c r="PV40" s="43"/>
      <c r="PW40" s="43"/>
      <c r="PX40" s="43"/>
      <c r="PY40" s="43"/>
      <c r="PZ40" s="43"/>
      <c r="QA40" s="43"/>
      <c r="QB40" s="43"/>
      <c r="QC40" s="43"/>
      <c r="QD40" s="43"/>
      <c r="QE40" s="43"/>
      <c r="QF40" s="43"/>
      <c r="QG40" s="43"/>
      <c r="QH40" s="43"/>
      <c r="QI40" s="43"/>
      <c r="QJ40" s="43"/>
      <c r="QK40" s="43"/>
      <c r="QL40" s="43"/>
      <c r="QM40" s="43"/>
      <c r="QN40" s="43"/>
      <c r="QO40" s="43"/>
      <c r="QP40" s="43"/>
      <c r="QQ40" s="43"/>
      <c r="QR40" s="43"/>
      <c r="QS40" s="43"/>
      <c r="QT40" s="43"/>
      <c r="QU40" s="43"/>
      <c r="QV40" s="43"/>
      <c r="QW40" s="43"/>
      <c r="QX40" s="43"/>
      <c r="QY40" s="43"/>
      <c r="QZ40" s="43"/>
      <c r="RA40" s="43"/>
      <c r="RB40" s="43"/>
      <c r="RC40" s="43"/>
      <c r="RD40" s="43"/>
      <c r="RE40" s="43"/>
      <c r="RF40" s="43"/>
      <c r="RG40" s="43"/>
      <c r="RH40" s="43"/>
      <c r="RI40" s="43"/>
      <c r="RJ40" s="43"/>
      <c r="RK40" s="43"/>
      <c r="RL40" s="43"/>
      <c r="RM40" s="43"/>
      <c r="RN40" s="43"/>
      <c r="RO40" s="43"/>
      <c r="RP40" s="43"/>
      <c r="RQ40" s="43"/>
      <c r="RR40" s="43"/>
      <c r="RS40" s="43"/>
      <c r="RT40" s="43"/>
      <c r="RU40" s="43"/>
      <c r="RV40" s="43"/>
      <c r="RW40" s="43"/>
      <c r="RX40" s="43"/>
      <c r="RY40" s="43"/>
      <c r="RZ40" s="43"/>
      <c r="SA40" s="43"/>
      <c r="SB40" s="43"/>
      <c r="SC40" s="43"/>
      <c r="SD40" s="43"/>
      <c r="SE40" s="43"/>
      <c r="SF40" s="43"/>
      <c r="SG40" s="43"/>
      <c r="SH40" s="43"/>
      <c r="SI40" s="43"/>
      <c r="SJ40" s="43"/>
      <c r="SK40" s="43"/>
      <c r="SL40" s="43"/>
      <c r="SM40" s="43"/>
      <c r="SN40" s="43"/>
      <c r="SO40" s="43"/>
      <c r="SP40" s="43"/>
      <c r="SQ40" s="43"/>
      <c r="SR40" s="43"/>
      <c r="SS40" s="43"/>
      <c r="ST40" s="43"/>
      <c r="SU40" s="43"/>
      <c r="SV40" s="43"/>
      <c r="SW40" s="43"/>
      <c r="SX40" s="43"/>
      <c r="SY40" s="43"/>
      <c r="SZ40" s="43"/>
      <c r="TA40" s="43"/>
      <c r="TB40" s="43"/>
      <c r="TC40" s="43"/>
      <c r="TD40" s="43"/>
      <c r="TE40" s="43"/>
      <c r="TF40" s="43"/>
      <c r="TG40" s="43"/>
      <c r="TH40" s="43"/>
      <c r="TI40" s="43"/>
      <c r="TJ40" s="43"/>
      <c r="TK40" s="43"/>
      <c r="TL40" s="43"/>
      <c r="TM40" s="43"/>
      <c r="TN40" s="43"/>
      <c r="TO40" s="43"/>
      <c r="TP40" s="43"/>
      <c r="TQ40" s="43"/>
      <c r="TR40" s="43"/>
      <c r="TS40" s="43"/>
      <c r="TT40" s="43"/>
      <c r="TU40" s="43"/>
      <c r="TV40" s="43"/>
      <c r="TW40" s="43"/>
      <c r="TX40" s="43"/>
      <c r="TY40" s="43"/>
      <c r="TZ40" s="43"/>
      <c r="UA40" s="43"/>
      <c r="UB40" s="43"/>
      <c r="UC40" s="43"/>
      <c r="UD40" s="43"/>
      <c r="UE40" s="43"/>
      <c r="UF40" s="43"/>
      <c r="UG40" s="43"/>
      <c r="UH40" s="43"/>
      <c r="UI40" s="43"/>
      <c r="UJ40" s="43"/>
      <c r="UK40" s="43"/>
      <c r="UL40" s="43"/>
      <c r="UM40" s="43"/>
      <c r="UN40" s="43"/>
      <c r="UO40" s="43"/>
      <c r="UP40" s="43"/>
      <c r="UQ40" s="43"/>
      <c r="UR40" s="43"/>
      <c r="US40" s="43"/>
      <c r="UT40" s="43"/>
      <c r="UU40" s="43"/>
      <c r="UV40" s="43"/>
      <c r="UW40" s="43"/>
      <c r="UX40" s="43"/>
      <c r="UY40" s="43"/>
      <c r="UZ40" s="43"/>
      <c r="VA40" s="43"/>
      <c r="VB40" s="43"/>
      <c r="VC40" s="43"/>
    </row>
    <row r="41" spans="1:575" s="29" customFormat="1" ht="3" customHeight="1" x14ac:dyDescent="0.25">
      <c r="A41" s="110"/>
      <c r="B41" s="108"/>
      <c r="C41" s="158"/>
      <c r="D41" s="159"/>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35"/>
      <c r="IX41" s="35"/>
      <c r="IY41" s="35"/>
      <c r="IZ41" s="35"/>
      <c r="JA41" s="35"/>
      <c r="JB41" s="35"/>
      <c r="JC41" s="35"/>
      <c r="JD41" s="35"/>
      <c r="JE41" s="35"/>
      <c r="JF41" s="35"/>
      <c r="JG41" s="35"/>
      <c r="JH41" s="35"/>
      <c r="JI41" s="35"/>
      <c r="JJ41" s="35"/>
      <c r="JK41" s="35"/>
      <c r="JL41" s="35"/>
      <c r="JM41" s="35"/>
      <c r="JN41" s="35"/>
      <c r="JO41" s="35"/>
      <c r="JP41" s="35"/>
      <c r="JQ41" s="35"/>
      <c r="JR41" s="35"/>
      <c r="JS41" s="35"/>
      <c r="JT41" s="35"/>
      <c r="JU41" s="35"/>
      <c r="JV41" s="35"/>
      <c r="JW41" s="35"/>
      <c r="JX41" s="35"/>
      <c r="JY41" s="35"/>
      <c r="JZ41" s="35"/>
      <c r="KA41" s="35"/>
      <c r="KB41" s="35"/>
      <c r="KC41" s="35"/>
      <c r="KD41" s="35"/>
      <c r="KE41" s="35"/>
      <c r="KF41" s="35"/>
      <c r="KG41" s="35"/>
      <c r="KH41" s="35"/>
      <c r="KI41" s="35"/>
      <c r="KJ41" s="35"/>
      <c r="KK41" s="35"/>
      <c r="KL41" s="35"/>
      <c r="KM41" s="35"/>
      <c r="KN41" s="35"/>
      <c r="KO41" s="35"/>
      <c r="KP41" s="35"/>
      <c r="KQ41" s="35"/>
      <c r="KR41" s="35"/>
      <c r="KS41" s="35"/>
      <c r="KT41" s="35"/>
      <c r="KU41" s="35"/>
      <c r="KV41" s="35"/>
      <c r="KW41" s="35"/>
      <c r="KX41" s="35"/>
      <c r="KY41" s="35"/>
      <c r="KZ41" s="35"/>
      <c r="LA41" s="35"/>
      <c r="LB41" s="35"/>
      <c r="LC41" s="35"/>
      <c r="LD41" s="35"/>
      <c r="LE41" s="35"/>
      <c r="LF41" s="35"/>
      <c r="LG41" s="35"/>
      <c r="LH41" s="35"/>
      <c r="LI41" s="35"/>
      <c r="LJ41" s="35"/>
      <c r="LK41" s="35"/>
      <c r="LL41" s="35"/>
      <c r="LM41" s="35"/>
      <c r="LN41" s="35"/>
      <c r="LO41" s="35"/>
      <c r="LP41" s="35"/>
      <c r="LQ41" s="35"/>
      <c r="LR41" s="35"/>
      <c r="LS41" s="35"/>
      <c r="LT41" s="35"/>
      <c r="LU41" s="35"/>
      <c r="LV41" s="35"/>
      <c r="LW41" s="35"/>
      <c r="LX41" s="35"/>
      <c r="LY41" s="35"/>
      <c r="LZ41" s="35"/>
      <c r="MA41" s="35"/>
      <c r="MB41" s="35"/>
      <c r="MC41" s="35"/>
      <c r="MD41" s="35"/>
      <c r="ME41" s="35"/>
      <c r="MF41" s="35"/>
      <c r="MG41" s="35"/>
      <c r="MH41" s="35"/>
      <c r="MI41" s="35"/>
      <c r="MJ41" s="35"/>
      <c r="MK41" s="35"/>
      <c r="ML41" s="35"/>
      <c r="MM41" s="35"/>
      <c r="MN41" s="35"/>
      <c r="MO41" s="35"/>
      <c r="MP41" s="35"/>
      <c r="MQ41" s="35"/>
      <c r="MR41" s="35"/>
      <c r="MS41" s="35"/>
      <c r="MT41" s="35"/>
      <c r="MU41" s="35"/>
      <c r="MV41" s="35"/>
      <c r="MW41" s="35"/>
      <c r="MX41" s="35"/>
      <c r="MY41" s="35"/>
      <c r="MZ41" s="35"/>
      <c r="NA41" s="35"/>
      <c r="NB41" s="35"/>
      <c r="NC41" s="35"/>
      <c r="ND41" s="35"/>
      <c r="NE41" s="35"/>
      <c r="NF41" s="35"/>
      <c r="NG41" s="35"/>
      <c r="NH41" s="35"/>
      <c r="NI41" s="35"/>
      <c r="NJ41" s="35"/>
      <c r="NK41" s="35"/>
      <c r="NL41" s="35"/>
      <c r="NM41" s="35"/>
      <c r="NN41" s="35"/>
      <c r="NO41" s="35"/>
      <c r="NP41" s="35"/>
      <c r="NQ41" s="35"/>
      <c r="NR41" s="35"/>
      <c r="NS41" s="35"/>
      <c r="NT41" s="35"/>
      <c r="NU41" s="35"/>
      <c r="NV41" s="35"/>
      <c r="NW41" s="35"/>
      <c r="NX41" s="35"/>
      <c r="NY41" s="35"/>
      <c r="NZ41" s="35"/>
      <c r="OA41" s="35"/>
      <c r="OB41" s="35"/>
      <c r="OC41" s="35"/>
      <c r="OD41" s="35"/>
      <c r="OE41" s="35"/>
      <c r="OF41" s="35"/>
      <c r="OG41" s="35"/>
      <c r="OH41" s="35"/>
      <c r="OI41" s="35"/>
      <c r="OJ41" s="35"/>
      <c r="OK41" s="35"/>
      <c r="OL41" s="35"/>
      <c r="OM41" s="35"/>
      <c r="ON41" s="35"/>
      <c r="OO41" s="35"/>
      <c r="OP41" s="35"/>
      <c r="OQ41" s="35"/>
      <c r="OR41" s="35"/>
      <c r="OS41" s="35"/>
      <c r="OT41" s="35"/>
      <c r="OU41" s="35"/>
      <c r="OV41" s="35"/>
      <c r="OW41" s="35"/>
      <c r="OX41" s="35"/>
      <c r="OY41" s="35"/>
      <c r="OZ41" s="35"/>
      <c r="PA41" s="35"/>
      <c r="PB41" s="35"/>
      <c r="PC41" s="35"/>
      <c r="PD41" s="35"/>
      <c r="PE41" s="35"/>
      <c r="PF41" s="35"/>
      <c r="PG41" s="35"/>
      <c r="PH41" s="35"/>
      <c r="PI41" s="35"/>
      <c r="PJ41" s="35"/>
      <c r="PK41" s="35"/>
      <c r="PL41" s="35"/>
      <c r="PM41" s="35"/>
      <c r="PN41" s="35"/>
      <c r="PO41" s="35"/>
      <c r="PP41" s="35"/>
      <c r="PQ41" s="35"/>
      <c r="PR41" s="35"/>
      <c r="PS41" s="35"/>
      <c r="PT41" s="35"/>
      <c r="PU41" s="35"/>
      <c r="PV41" s="35"/>
      <c r="PW41" s="35"/>
      <c r="PX41" s="35"/>
      <c r="PY41" s="35"/>
      <c r="PZ41" s="35"/>
      <c r="QA41" s="35"/>
      <c r="QB41" s="35"/>
      <c r="QC41" s="35"/>
      <c r="QD41" s="35"/>
      <c r="QE41" s="35"/>
      <c r="QF41" s="35"/>
      <c r="QG41" s="35"/>
      <c r="QH41" s="35"/>
      <c r="QI41" s="35"/>
      <c r="QJ41" s="35"/>
      <c r="QK41" s="35"/>
      <c r="QL41" s="35"/>
      <c r="QM41" s="35"/>
      <c r="QN41" s="35"/>
      <c r="QO41" s="35"/>
      <c r="QP41" s="35"/>
      <c r="QQ41" s="35"/>
      <c r="QR41" s="35"/>
      <c r="QS41" s="35"/>
      <c r="QT41" s="35"/>
      <c r="QU41" s="35"/>
      <c r="QV41" s="35"/>
      <c r="QW41" s="35"/>
      <c r="QX41" s="35"/>
      <c r="QY41" s="35"/>
      <c r="QZ41" s="35"/>
      <c r="RA41" s="35"/>
      <c r="RB41" s="35"/>
      <c r="RC41" s="35"/>
      <c r="RD41" s="35"/>
      <c r="RE41" s="35"/>
      <c r="RF41" s="35"/>
      <c r="RG41" s="35"/>
      <c r="RH41" s="35"/>
      <c r="RI41" s="35"/>
      <c r="RJ41" s="35"/>
      <c r="RK41" s="35"/>
      <c r="RL41" s="35"/>
      <c r="RM41" s="35"/>
      <c r="RN41" s="35"/>
      <c r="RO41" s="35"/>
      <c r="RP41" s="35"/>
      <c r="RQ41" s="35"/>
      <c r="RR41" s="35"/>
      <c r="RS41" s="35"/>
      <c r="RT41" s="35"/>
      <c r="RU41" s="35"/>
      <c r="RV41" s="35"/>
      <c r="RW41" s="35"/>
      <c r="RX41" s="35"/>
      <c r="RY41" s="35"/>
      <c r="RZ41" s="35"/>
      <c r="SA41" s="35"/>
      <c r="SB41" s="35"/>
      <c r="SC41" s="35"/>
      <c r="SD41" s="35"/>
      <c r="SE41" s="35"/>
      <c r="SF41" s="35"/>
      <c r="SG41" s="35"/>
      <c r="SH41" s="35"/>
      <c r="SI41" s="35"/>
      <c r="SJ41" s="35"/>
      <c r="SK41" s="35"/>
      <c r="SL41" s="35"/>
      <c r="SM41" s="35"/>
      <c r="SN41" s="35"/>
      <c r="SO41" s="35"/>
      <c r="SP41" s="35"/>
      <c r="SQ41" s="35"/>
      <c r="SR41" s="35"/>
      <c r="SS41" s="35"/>
      <c r="ST41" s="35"/>
      <c r="SU41" s="35"/>
      <c r="SV41" s="35"/>
      <c r="SW41" s="35"/>
      <c r="SX41" s="35"/>
      <c r="SY41" s="35"/>
      <c r="SZ41" s="35"/>
      <c r="TA41" s="35"/>
      <c r="TB41" s="35"/>
      <c r="TC41" s="35"/>
      <c r="TD41" s="35"/>
      <c r="TE41" s="35"/>
      <c r="TF41" s="35"/>
      <c r="TG41" s="35"/>
      <c r="TH41" s="35"/>
      <c r="TI41" s="35"/>
      <c r="TJ41" s="35"/>
      <c r="TK41" s="35"/>
      <c r="TL41" s="35"/>
      <c r="TM41" s="35"/>
      <c r="TN41" s="35"/>
      <c r="TO41" s="35"/>
      <c r="TP41" s="35"/>
      <c r="TQ41" s="35"/>
      <c r="TR41" s="35"/>
      <c r="TS41" s="35"/>
      <c r="TT41" s="35"/>
      <c r="TU41" s="35"/>
      <c r="TV41" s="35"/>
      <c r="TW41" s="35"/>
      <c r="TX41" s="35"/>
      <c r="TY41" s="35"/>
      <c r="TZ41" s="35"/>
      <c r="UA41" s="35"/>
      <c r="UB41" s="35"/>
      <c r="UC41" s="35"/>
      <c r="UD41" s="35"/>
      <c r="UE41" s="35"/>
      <c r="UF41" s="35"/>
      <c r="UG41" s="35"/>
      <c r="UH41" s="35"/>
      <c r="UI41" s="35"/>
      <c r="UJ41" s="35"/>
      <c r="UK41" s="35"/>
      <c r="UL41" s="35"/>
      <c r="UM41" s="35"/>
      <c r="UN41" s="35"/>
      <c r="UO41" s="35"/>
      <c r="UP41" s="35"/>
      <c r="UQ41" s="35"/>
      <c r="UR41" s="35"/>
      <c r="US41" s="35"/>
      <c r="UT41" s="35"/>
      <c r="UU41" s="35"/>
      <c r="UV41" s="35"/>
      <c r="UW41" s="35"/>
      <c r="UX41" s="35"/>
      <c r="UY41" s="35"/>
      <c r="UZ41" s="35"/>
      <c r="VA41" s="35"/>
      <c r="VB41" s="35"/>
      <c r="VC41" s="35"/>
    </row>
    <row r="42" spans="1:575" s="40" customFormat="1" x14ac:dyDescent="0.25">
      <c r="A42" s="22" t="s">
        <v>182</v>
      </c>
      <c r="B42" s="38">
        <f>'Financial Data_MFee'!C33</f>
        <v>4617266</v>
      </c>
      <c r="C42" s="42"/>
      <c r="D42" s="42"/>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c r="GB42" s="43"/>
      <c r="GC42" s="43"/>
      <c r="GD42" s="43"/>
      <c r="GE42" s="43"/>
      <c r="GF42" s="43"/>
      <c r="GG42" s="43"/>
      <c r="GH42" s="43"/>
      <c r="GI42" s="43"/>
      <c r="GJ42" s="43"/>
      <c r="GK42" s="43"/>
      <c r="GL42" s="43"/>
      <c r="GM42" s="43"/>
      <c r="GN42" s="43"/>
      <c r="GO42" s="43"/>
      <c r="GP42" s="43"/>
      <c r="GQ42" s="43"/>
      <c r="GR42" s="43"/>
      <c r="GS42" s="43"/>
      <c r="GT42" s="43"/>
      <c r="GU42" s="43"/>
      <c r="GV42" s="43"/>
      <c r="GW42" s="43"/>
      <c r="GX42" s="43"/>
      <c r="GY42" s="43"/>
      <c r="GZ42" s="43"/>
      <c r="HA42" s="43"/>
      <c r="HB42" s="43"/>
      <c r="HC42" s="43"/>
      <c r="HD42" s="43"/>
      <c r="HE42" s="43"/>
      <c r="HF42" s="43"/>
      <c r="HG42" s="43"/>
      <c r="HH42" s="43"/>
      <c r="HI42" s="43"/>
      <c r="HJ42" s="43"/>
      <c r="HK42" s="43"/>
      <c r="HL42" s="43"/>
      <c r="HM42" s="43"/>
      <c r="HN42" s="43"/>
      <c r="HO42" s="43"/>
      <c r="HP42" s="43"/>
      <c r="HQ42" s="43"/>
      <c r="HR42" s="43"/>
      <c r="HS42" s="43"/>
      <c r="HT42" s="43"/>
      <c r="HU42" s="43"/>
      <c r="HV42" s="43"/>
      <c r="HW42" s="43"/>
      <c r="HX42" s="43"/>
      <c r="HY42" s="43"/>
      <c r="HZ42" s="43"/>
      <c r="IA42" s="43"/>
      <c r="IB42" s="43"/>
      <c r="IC42" s="43"/>
      <c r="ID42" s="43"/>
      <c r="IE42" s="43"/>
      <c r="IF42" s="43"/>
      <c r="IG42" s="43"/>
      <c r="IH42" s="43"/>
      <c r="II42" s="43"/>
      <c r="IJ42" s="43"/>
      <c r="IK42" s="43"/>
      <c r="IL42" s="43"/>
      <c r="IM42" s="43"/>
      <c r="IN42" s="43"/>
      <c r="IO42" s="43"/>
      <c r="IP42" s="43"/>
      <c r="IQ42" s="43"/>
      <c r="IR42" s="43"/>
      <c r="IS42" s="43"/>
      <c r="IT42" s="43"/>
      <c r="IU42" s="43"/>
      <c r="IV42" s="43"/>
      <c r="IW42" s="43"/>
      <c r="IX42" s="43"/>
      <c r="IY42" s="43"/>
      <c r="IZ42" s="43"/>
      <c r="JA42" s="43"/>
      <c r="JB42" s="43"/>
      <c r="JC42" s="43"/>
      <c r="JD42" s="43"/>
      <c r="JE42" s="43"/>
      <c r="JF42" s="43"/>
      <c r="JG42" s="43"/>
      <c r="JH42" s="43"/>
      <c r="JI42" s="43"/>
      <c r="JJ42" s="43"/>
      <c r="JK42" s="43"/>
      <c r="JL42" s="43"/>
      <c r="JM42" s="43"/>
      <c r="JN42" s="43"/>
      <c r="JO42" s="43"/>
      <c r="JP42" s="43"/>
      <c r="JQ42" s="43"/>
      <c r="JR42" s="43"/>
      <c r="JS42" s="43"/>
      <c r="JT42" s="43"/>
      <c r="JU42" s="43"/>
      <c r="JV42" s="43"/>
      <c r="JW42" s="43"/>
      <c r="JX42" s="43"/>
      <c r="JY42" s="43"/>
      <c r="JZ42" s="43"/>
      <c r="KA42" s="43"/>
      <c r="KB42" s="43"/>
      <c r="KC42" s="43"/>
      <c r="KD42" s="43"/>
      <c r="KE42" s="43"/>
      <c r="KF42" s="43"/>
      <c r="KG42" s="43"/>
      <c r="KH42" s="43"/>
      <c r="KI42" s="43"/>
      <c r="KJ42" s="43"/>
      <c r="KK42" s="43"/>
      <c r="KL42" s="43"/>
      <c r="KM42" s="43"/>
      <c r="KN42" s="43"/>
      <c r="KO42" s="43"/>
      <c r="KP42" s="43"/>
      <c r="KQ42" s="43"/>
      <c r="KR42" s="43"/>
      <c r="KS42" s="43"/>
      <c r="KT42" s="43"/>
      <c r="KU42" s="43"/>
      <c r="KV42" s="43"/>
      <c r="KW42" s="43"/>
      <c r="KX42" s="43"/>
      <c r="KY42" s="43"/>
      <c r="KZ42" s="43"/>
      <c r="LA42" s="43"/>
      <c r="LB42" s="43"/>
      <c r="LC42" s="43"/>
      <c r="LD42" s="43"/>
      <c r="LE42" s="43"/>
      <c r="LF42" s="43"/>
      <c r="LG42" s="43"/>
      <c r="LH42" s="43"/>
      <c r="LI42" s="43"/>
      <c r="LJ42" s="43"/>
      <c r="LK42" s="43"/>
      <c r="LL42" s="43"/>
      <c r="LM42" s="43"/>
      <c r="LN42" s="43"/>
      <c r="LO42" s="43"/>
      <c r="LP42" s="43"/>
      <c r="LQ42" s="43"/>
      <c r="LR42" s="43"/>
      <c r="LS42" s="43"/>
      <c r="LT42" s="43"/>
      <c r="LU42" s="43"/>
      <c r="LV42" s="43"/>
      <c r="LW42" s="43"/>
      <c r="LX42" s="43"/>
      <c r="LY42" s="43"/>
      <c r="LZ42" s="43"/>
      <c r="MA42" s="43"/>
      <c r="MB42" s="43"/>
      <c r="MC42" s="43"/>
      <c r="MD42" s="43"/>
      <c r="ME42" s="43"/>
      <c r="MF42" s="43"/>
      <c r="MG42" s="43"/>
      <c r="MH42" s="43"/>
      <c r="MI42" s="43"/>
      <c r="MJ42" s="43"/>
      <c r="MK42" s="43"/>
      <c r="ML42" s="43"/>
      <c r="MM42" s="43"/>
      <c r="MN42" s="43"/>
      <c r="MO42" s="43"/>
      <c r="MP42" s="43"/>
      <c r="MQ42" s="43"/>
      <c r="MR42" s="43"/>
      <c r="MS42" s="43"/>
      <c r="MT42" s="43"/>
      <c r="MU42" s="43"/>
      <c r="MV42" s="43"/>
      <c r="MW42" s="43"/>
      <c r="MX42" s="43"/>
      <c r="MY42" s="43"/>
      <c r="MZ42" s="43"/>
      <c r="NA42" s="43"/>
      <c r="NB42" s="43"/>
      <c r="NC42" s="43"/>
      <c r="ND42" s="43"/>
      <c r="NE42" s="43"/>
      <c r="NF42" s="43"/>
      <c r="NG42" s="43"/>
      <c r="NH42" s="43"/>
      <c r="NI42" s="43"/>
      <c r="NJ42" s="43"/>
      <c r="NK42" s="43"/>
      <c r="NL42" s="43"/>
      <c r="NM42" s="43"/>
      <c r="NN42" s="43"/>
      <c r="NO42" s="43"/>
      <c r="NP42" s="43"/>
      <c r="NQ42" s="43"/>
      <c r="NR42" s="43"/>
      <c r="NS42" s="43"/>
      <c r="NT42" s="43"/>
      <c r="NU42" s="43"/>
      <c r="NV42" s="43"/>
      <c r="NW42" s="43"/>
      <c r="NX42" s="43"/>
      <c r="NY42" s="43"/>
      <c r="NZ42" s="43"/>
      <c r="OA42" s="43"/>
      <c r="OB42" s="43"/>
      <c r="OC42" s="43"/>
      <c r="OD42" s="43"/>
      <c r="OE42" s="43"/>
      <c r="OF42" s="43"/>
      <c r="OG42" s="43"/>
      <c r="OH42" s="43"/>
      <c r="OI42" s="43"/>
      <c r="OJ42" s="43"/>
      <c r="OK42" s="43"/>
      <c r="OL42" s="43"/>
      <c r="OM42" s="43"/>
      <c r="ON42" s="43"/>
      <c r="OO42" s="43"/>
      <c r="OP42" s="43"/>
      <c r="OQ42" s="43"/>
      <c r="OR42" s="43"/>
      <c r="OS42" s="43"/>
      <c r="OT42" s="43"/>
      <c r="OU42" s="43"/>
      <c r="OV42" s="43"/>
      <c r="OW42" s="43"/>
      <c r="OX42" s="43"/>
      <c r="OY42" s="43"/>
      <c r="OZ42" s="43"/>
      <c r="PA42" s="43"/>
      <c r="PB42" s="43"/>
      <c r="PC42" s="43"/>
      <c r="PD42" s="43"/>
      <c r="PE42" s="43"/>
      <c r="PF42" s="43"/>
      <c r="PG42" s="43"/>
      <c r="PH42" s="43"/>
      <c r="PI42" s="43"/>
      <c r="PJ42" s="43"/>
      <c r="PK42" s="43"/>
      <c r="PL42" s="43"/>
      <c r="PM42" s="43"/>
      <c r="PN42" s="43"/>
      <c r="PO42" s="43"/>
      <c r="PP42" s="43"/>
      <c r="PQ42" s="43"/>
      <c r="PR42" s="43"/>
      <c r="PS42" s="43"/>
      <c r="PT42" s="43"/>
      <c r="PU42" s="43"/>
      <c r="PV42" s="43"/>
      <c r="PW42" s="43"/>
      <c r="PX42" s="43"/>
      <c r="PY42" s="43"/>
      <c r="PZ42" s="43"/>
      <c r="QA42" s="43"/>
      <c r="QB42" s="43"/>
      <c r="QC42" s="43"/>
      <c r="QD42" s="43"/>
      <c r="QE42" s="43"/>
      <c r="QF42" s="43"/>
      <c r="QG42" s="43"/>
      <c r="QH42" s="43"/>
      <c r="QI42" s="43"/>
      <c r="QJ42" s="43"/>
      <c r="QK42" s="43"/>
      <c r="QL42" s="43"/>
      <c r="QM42" s="43"/>
      <c r="QN42" s="43"/>
      <c r="QO42" s="43"/>
      <c r="QP42" s="43"/>
      <c r="QQ42" s="43"/>
      <c r="QR42" s="43"/>
      <c r="QS42" s="43"/>
      <c r="QT42" s="43"/>
      <c r="QU42" s="43"/>
      <c r="QV42" s="43"/>
      <c r="QW42" s="43"/>
      <c r="QX42" s="43"/>
      <c r="QY42" s="43"/>
      <c r="QZ42" s="43"/>
      <c r="RA42" s="43"/>
      <c r="RB42" s="43"/>
      <c r="RC42" s="43"/>
      <c r="RD42" s="43"/>
      <c r="RE42" s="43"/>
      <c r="RF42" s="43"/>
      <c r="RG42" s="43"/>
      <c r="RH42" s="43"/>
      <c r="RI42" s="43"/>
      <c r="RJ42" s="43"/>
      <c r="RK42" s="43"/>
      <c r="RL42" s="43"/>
      <c r="RM42" s="43"/>
      <c r="RN42" s="43"/>
      <c r="RO42" s="43"/>
      <c r="RP42" s="43"/>
      <c r="RQ42" s="43"/>
      <c r="RR42" s="43"/>
      <c r="RS42" s="43"/>
      <c r="RT42" s="43"/>
      <c r="RU42" s="43"/>
      <c r="RV42" s="43"/>
      <c r="RW42" s="43"/>
      <c r="RX42" s="43"/>
      <c r="RY42" s="43"/>
      <c r="RZ42" s="43"/>
      <c r="SA42" s="43"/>
      <c r="SB42" s="43"/>
      <c r="SC42" s="43"/>
      <c r="SD42" s="43"/>
      <c r="SE42" s="43"/>
      <c r="SF42" s="43"/>
      <c r="SG42" s="43"/>
      <c r="SH42" s="43"/>
      <c r="SI42" s="43"/>
      <c r="SJ42" s="43"/>
      <c r="SK42" s="43"/>
      <c r="SL42" s="43"/>
      <c r="SM42" s="43"/>
      <c r="SN42" s="43"/>
      <c r="SO42" s="43"/>
      <c r="SP42" s="43"/>
      <c r="SQ42" s="43"/>
      <c r="SR42" s="43"/>
      <c r="SS42" s="43"/>
      <c r="ST42" s="43"/>
      <c r="SU42" s="43"/>
      <c r="SV42" s="43"/>
      <c r="SW42" s="43"/>
      <c r="SX42" s="43"/>
      <c r="SY42" s="43"/>
      <c r="SZ42" s="43"/>
      <c r="TA42" s="43"/>
      <c r="TB42" s="43"/>
      <c r="TC42" s="43"/>
      <c r="TD42" s="43"/>
      <c r="TE42" s="43"/>
      <c r="TF42" s="43"/>
      <c r="TG42" s="43"/>
      <c r="TH42" s="43"/>
      <c r="TI42" s="43"/>
      <c r="TJ42" s="43"/>
      <c r="TK42" s="43"/>
      <c r="TL42" s="43"/>
      <c r="TM42" s="43"/>
      <c r="TN42" s="43"/>
      <c r="TO42" s="43"/>
      <c r="TP42" s="43"/>
      <c r="TQ42" s="43"/>
      <c r="TR42" s="43"/>
      <c r="TS42" s="43"/>
      <c r="TT42" s="43"/>
      <c r="TU42" s="43"/>
      <c r="TV42" s="43"/>
      <c r="TW42" s="43"/>
      <c r="TX42" s="43"/>
      <c r="TY42" s="43"/>
      <c r="TZ42" s="43"/>
      <c r="UA42" s="43"/>
      <c r="UB42" s="43"/>
      <c r="UC42" s="43"/>
      <c r="UD42" s="43"/>
      <c r="UE42" s="43"/>
      <c r="UF42" s="43"/>
      <c r="UG42" s="43"/>
      <c r="UH42" s="43"/>
      <c r="UI42" s="43"/>
      <c r="UJ42" s="43"/>
      <c r="UK42" s="43"/>
      <c r="UL42" s="43"/>
      <c r="UM42" s="43"/>
      <c r="UN42" s="43"/>
      <c r="UO42" s="43"/>
      <c r="UP42" s="43"/>
      <c r="UQ42" s="43"/>
      <c r="UR42" s="43"/>
      <c r="US42" s="43"/>
      <c r="UT42" s="43"/>
      <c r="UU42" s="43"/>
      <c r="UV42" s="43"/>
      <c r="UW42" s="43"/>
      <c r="UX42" s="43"/>
      <c r="UY42" s="43"/>
      <c r="UZ42" s="43"/>
      <c r="VA42" s="43"/>
      <c r="VB42" s="43"/>
      <c r="VC42" s="43"/>
    </row>
    <row r="43" spans="1:575" s="29" customFormat="1" ht="3" customHeight="1" x14ac:dyDescent="0.25">
      <c r="A43" s="110"/>
      <c r="B43" s="107"/>
      <c r="C43" s="107"/>
      <c r="D43" s="107"/>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35"/>
      <c r="IX43" s="35"/>
      <c r="IY43" s="35"/>
      <c r="IZ43" s="35"/>
      <c r="JA43" s="35"/>
      <c r="JB43" s="35"/>
      <c r="JC43" s="35"/>
      <c r="JD43" s="35"/>
      <c r="JE43" s="35"/>
      <c r="JF43" s="35"/>
      <c r="JG43" s="35"/>
      <c r="JH43" s="35"/>
      <c r="JI43" s="35"/>
      <c r="JJ43" s="35"/>
      <c r="JK43" s="35"/>
      <c r="JL43" s="35"/>
      <c r="JM43" s="35"/>
      <c r="JN43" s="35"/>
      <c r="JO43" s="35"/>
      <c r="JP43" s="35"/>
      <c r="JQ43" s="35"/>
      <c r="JR43" s="35"/>
      <c r="JS43" s="35"/>
      <c r="JT43" s="35"/>
      <c r="JU43" s="35"/>
      <c r="JV43" s="35"/>
      <c r="JW43" s="35"/>
      <c r="JX43" s="35"/>
      <c r="JY43" s="35"/>
      <c r="JZ43" s="35"/>
      <c r="KA43" s="35"/>
      <c r="KB43" s="35"/>
      <c r="KC43" s="35"/>
      <c r="KD43" s="35"/>
      <c r="KE43" s="35"/>
      <c r="KF43" s="35"/>
      <c r="KG43" s="35"/>
      <c r="KH43" s="35"/>
      <c r="KI43" s="35"/>
      <c r="KJ43" s="35"/>
      <c r="KK43" s="35"/>
      <c r="KL43" s="35"/>
      <c r="KM43" s="35"/>
      <c r="KN43" s="35"/>
      <c r="KO43" s="35"/>
      <c r="KP43" s="35"/>
      <c r="KQ43" s="35"/>
      <c r="KR43" s="35"/>
      <c r="KS43" s="35"/>
      <c r="KT43" s="35"/>
      <c r="KU43" s="35"/>
      <c r="KV43" s="35"/>
      <c r="KW43" s="35"/>
      <c r="KX43" s="35"/>
      <c r="KY43" s="35"/>
      <c r="KZ43" s="35"/>
      <c r="LA43" s="35"/>
      <c r="LB43" s="35"/>
      <c r="LC43" s="35"/>
      <c r="LD43" s="35"/>
      <c r="LE43" s="35"/>
      <c r="LF43" s="35"/>
      <c r="LG43" s="35"/>
      <c r="LH43" s="35"/>
      <c r="LI43" s="35"/>
      <c r="LJ43" s="35"/>
      <c r="LK43" s="35"/>
      <c r="LL43" s="35"/>
      <c r="LM43" s="35"/>
      <c r="LN43" s="35"/>
      <c r="LO43" s="35"/>
      <c r="LP43" s="35"/>
      <c r="LQ43" s="35"/>
      <c r="LR43" s="35"/>
      <c r="LS43" s="35"/>
      <c r="LT43" s="35"/>
      <c r="LU43" s="35"/>
      <c r="LV43" s="35"/>
      <c r="LW43" s="35"/>
      <c r="LX43" s="35"/>
      <c r="LY43" s="35"/>
      <c r="LZ43" s="35"/>
      <c r="MA43" s="35"/>
      <c r="MB43" s="35"/>
      <c r="MC43" s="35"/>
      <c r="MD43" s="35"/>
      <c r="ME43" s="35"/>
      <c r="MF43" s="35"/>
      <c r="MG43" s="35"/>
      <c r="MH43" s="35"/>
      <c r="MI43" s="35"/>
      <c r="MJ43" s="35"/>
      <c r="MK43" s="35"/>
      <c r="ML43" s="35"/>
      <c r="MM43" s="35"/>
      <c r="MN43" s="35"/>
      <c r="MO43" s="35"/>
      <c r="MP43" s="35"/>
      <c r="MQ43" s="35"/>
      <c r="MR43" s="35"/>
      <c r="MS43" s="35"/>
      <c r="MT43" s="35"/>
      <c r="MU43" s="35"/>
      <c r="MV43" s="35"/>
      <c r="MW43" s="35"/>
      <c r="MX43" s="35"/>
      <c r="MY43" s="35"/>
      <c r="MZ43" s="35"/>
      <c r="NA43" s="35"/>
      <c r="NB43" s="35"/>
      <c r="NC43" s="35"/>
      <c r="ND43" s="35"/>
      <c r="NE43" s="35"/>
      <c r="NF43" s="35"/>
      <c r="NG43" s="35"/>
      <c r="NH43" s="35"/>
      <c r="NI43" s="35"/>
      <c r="NJ43" s="35"/>
      <c r="NK43" s="35"/>
      <c r="NL43" s="35"/>
      <c r="NM43" s="35"/>
      <c r="NN43" s="35"/>
      <c r="NO43" s="35"/>
      <c r="NP43" s="35"/>
      <c r="NQ43" s="35"/>
      <c r="NR43" s="35"/>
      <c r="NS43" s="35"/>
      <c r="NT43" s="35"/>
      <c r="NU43" s="35"/>
      <c r="NV43" s="35"/>
      <c r="NW43" s="35"/>
      <c r="NX43" s="35"/>
      <c r="NY43" s="35"/>
      <c r="NZ43" s="35"/>
      <c r="OA43" s="35"/>
      <c r="OB43" s="35"/>
      <c r="OC43" s="35"/>
      <c r="OD43" s="35"/>
      <c r="OE43" s="35"/>
      <c r="OF43" s="35"/>
      <c r="OG43" s="35"/>
      <c r="OH43" s="35"/>
      <c r="OI43" s="35"/>
      <c r="OJ43" s="35"/>
      <c r="OK43" s="35"/>
      <c r="OL43" s="35"/>
      <c r="OM43" s="35"/>
      <c r="ON43" s="35"/>
      <c r="OO43" s="35"/>
      <c r="OP43" s="35"/>
      <c r="OQ43" s="35"/>
      <c r="OR43" s="35"/>
      <c r="OS43" s="35"/>
      <c r="OT43" s="35"/>
      <c r="OU43" s="35"/>
      <c r="OV43" s="35"/>
      <c r="OW43" s="35"/>
      <c r="OX43" s="35"/>
      <c r="OY43" s="35"/>
      <c r="OZ43" s="35"/>
      <c r="PA43" s="35"/>
      <c r="PB43" s="35"/>
      <c r="PC43" s="35"/>
      <c r="PD43" s="35"/>
      <c r="PE43" s="35"/>
      <c r="PF43" s="35"/>
      <c r="PG43" s="35"/>
      <c r="PH43" s="35"/>
      <c r="PI43" s="35"/>
      <c r="PJ43" s="35"/>
      <c r="PK43" s="35"/>
      <c r="PL43" s="35"/>
      <c r="PM43" s="35"/>
      <c r="PN43" s="35"/>
      <c r="PO43" s="35"/>
      <c r="PP43" s="35"/>
      <c r="PQ43" s="35"/>
      <c r="PR43" s="35"/>
      <c r="PS43" s="35"/>
      <c r="PT43" s="35"/>
      <c r="PU43" s="35"/>
      <c r="PV43" s="35"/>
      <c r="PW43" s="35"/>
      <c r="PX43" s="35"/>
      <c r="PY43" s="35"/>
      <c r="PZ43" s="35"/>
      <c r="QA43" s="35"/>
      <c r="QB43" s="35"/>
      <c r="QC43" s="35"/>
      <c r="QD43" s="35"/>
      <c r="QE43" s="35"/>
      <c r="QF43" s="35"/>
      <c r="QG43" s="35"/>
      <c r="QH43" s="35"/>
      <c r="QI43" s="35"/>
      <c r="QJ43" s="35"/>
      <c r="QK43" s="35"/>
      <c r="QL43" s="35"/>
      <c r="QM43" s="35"/>
      <c r="QN43" s="35"/>
      <c r="QO43" s="35"/>
      <c r="QP43" s="35"/>
      <c r="QQ43" s="35"/>
      <c r="QR43" s="35"/>
      <c r="QS43" s="35"/>
      <c r="QT43" s="35"/>
      <c r="QU43" s="35"/>
      <c r="QV43" s="35"/>
      <c r="QW43" s="35"/>
      <c r="QX43" s="35"/>
      <c r="QY43" s="35"/>
      <c r="QZ43" s="35"/>
      <c r="RA43" s="35"/>
      <c r="RB43" s="35"/>
      <c r="RC43" s="35"/>
      <c r="RD43" s="35"/>
      <c r="RE43" s="35"/>
      <c r="RF43" s="35"/>
      <c r="RG43" s="35"/>
      <c r="RH43" s="35"/>
      <c r="RI43" s="35"/>
      <c r="RJ43" s="35"/>
      <c r="RK43" s="35"/>
      <c r="RL43" s="35"/>
      <c r="RM43" s="35"/>
      <c r="RN43" s="35"/>
      <c r="RO43" s="35"/>
      <c r="RP43" s="35"/>
      <c r="RQ43" s="35"/>
      <c r="RR43" s="35"/>
      <c r="RS43" s="35"/>
      <c r="RT43" s="35"/>
      <c r="RU43" s="35"/>
      <c r="RV43" s="35"/>
      <c r="RW43" s="35"/>
      <c r="RX43" s="35"/>
      <c r="RY43" s="35"/>
      <c r="RZ43" s="35"/>
      <c r="SA43" s="35"/>
      <c r="SB43" s="35"/>
      <c r="SC43" s="35"/>
      <c r="SD43" s="35"/>
      <c r="SE43" s="35"/>
      <c r="SF43" s="35"/>
      <c r="SG43" s="35"/>
      <c r="SH43" s="35"/>
      <c r="SI43" s="35"/>
      <c r="SJ43" s="35"/>
      <c r="SK43" s="35"/>
      <c r="SL43" s="35"/>
      <c r="SM43" s="35"/>
      <c r="SN43" s="35"/>
      <c r="SO43" s="35"/>
      <c r="SP43" s="35"/>
      <c r="SQ43" s="35"/>
      <c r="SR43" s="35"/>
      <c r="SS43" s="35"/>
      <c r="ST43" s="35"/>
      <c r="SU43" s="35"/>
      <c r="SV43" s="35"/>
      <c r="SW43" s="35"/>
      <c r="SX43" s="35"/>
      <c r="SY43" s="35"/>
      <c r="SZ43" s="35"/>
      <c r="TA43" s="35"/>
      <c r="TB43" s="35"/>
      <c r="TC43" s="35"/>
      <c r="TD43" s="35"/>
      <c r="TE43" s="35"/>
      <c r="TF43" s="35"/>
      <c r="TG43" s="35"/>
      <c r="TH43" s="35"/>
      <c r="TI43" s="35"/>
      <c r="TJ43" s="35"/>
      <c r="TK43" s="35"/>
      <c r="TL43" s="35"/>
      <c r="TM43" s="35"/>
      <c r="TN43" s="35"/>
      <c r="TO43" s="35"/>
      <c r="TP43" s="35"/>
      <c r="TQ43" s="35"/>
      <c r="TR43" s="35"/>
      <c r="TS43" s="35"/>
      <c r="TT43" s="35"/>
      <c r="TU43" s="35"/>
      <c r="TV43" s="35"/>
      <c r="TW43" s="35"/>
      <c r="TX43" s="35"/>
      <c r="TY43" s="35"/>
      <c r="TZ43" s="35"/>
      <c r="UA43" s="35"/>
      <c r="UB43" s="35"/>
      <c r="UC43" s="35"/>
      <c r="UD43" s="35"/>
      <c r="UE43" s="35"/>
      <c r="UF43" s="35"/>
      <c r="UG43" s="35"/>
      <c r="UH43" s="35"/>
      <c r="UI43" s="35"/>
      <c r="UJ43" s="35"/>
      <c r="UK43" s="35"/>
      <c r="UL43" s="35"/>
      <c r="UM43" s="35"/>
      <c r="UN43" s="35"/>
      <c r="UO43" s="35"/>
      <c r="UP43" s="35"/>
      <c r="UQ43" s="35"/>
      <c r="UR43" s="35"/>
      <c r="US43" s="35"/>
      <c r="UT43" s="35"/>
      <c r="UU43" s="35"/>
      <c r="UV43" s="35"/>
      <c r="UW43" s="35"/>
      <c r="UX43" s="35"/>
      <c r="UY43" s="35"/>
      <c r="UZ43" s="35"/>
      <c r="VA43" s="35"/>
      <c r="VB43" s="35"/>
      <c r="VC43" s="35"/>
    </row>
    <row r="44" spans="1:575" s="40" customFormat="1" x14ac:dyDescent="0.25">
      <c r="A44" s="22" t="s">
        <v>183</v>
      </c>
      <c r="B44" s="38">
        <f>'Financial Data_MFee'!C67</f>
        <v>4028239.8899999997</v>
      </c>
      <c r="C44" s="22" t="s">
        <v>184</v>
      </c>
      <c r="D44" s="41">
        <f>IFERROR(B44/B42,0)</f>
        <v>0.87242967808222438</v>
      </c>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c r="HD44" s="43"/>
      <c r="HE44" s="43"/>
      <c r="HF44" s="43"/>
      <c r="HG44" s="43"/>
      <c r="HH44" s="43"/>
      <c r="HI44" s="43"/>
      <c r="HJ44" s="43"/>
      <c r="HK44" s="43"/>
      <c r="HL44" s="43"/>
      <c r="HM44" s="43"/>
      <c r="HN44" s="43"/>
      <c r="HO44" s="43"/>
      <c r="HP44" s="43"/>
      <c r="HQ44" s="43"/>
      <c r="HR44" s="43"/>
      <c r="HS44" s="43"/>
      <c r="HT44" s="43"/>
      <c r="HU44" s="43"/>
      <c r="HV44" s="43"/>
      <c r="HW44" s="43"/>
      <c r="HX44" s="43"/>
      <c r="HY44" s="43"/>
      <c r="HZ44" s="43"/>
      <c r="IA44" s="43"/>
      <c r="IB44" s="43"/>
      <c r="IC44" s="43"/>
      <c r="ID44" s="43"/>
      <c r="IE44" s="43"/>
      <c r="IF44" s="43"/>
      <c r="IG44" s="43"/>
      <c r="IH44" s="43"/>
      <c r="II44" s="43"/>
      <c r="IJ44" s="43"/>
      <c r="IK44" s="43"/>
      <c r="IL44" s="43"/>
      <c r="IM44" s="43"/>
      <c r="IN44" s="43"/>
      <c r="IO44" s="43"/>
      <c r="IP44" s="43"/>
      <c r="IQ44" s="43"/>
      <c r="IR44" s="43"/>
      <c r="IS44" s="43"/>
      <c r="IT44" s="43"/>
      <c r="IU44" s="43"/>
      <c r="IV44" s="43"/>
      <c r="IW44" s="43"/>
      <c r="IX44" s="43"/>
      <c r="IY44" s="43"/>
      <c r="IZ44" s="43"/>
      <c r="JA44" s="43"/>
      <c r="JB44" s="43"/>
      <c r="JC44" s="43"/>
      <c r="JD44" s="43"/>
      <c r="JE44" s="43"/>
      <c r="JF44" s="43"/>
      <c r="JG44" s="43"/>
      <c r="JH44" s="43"/>
      <c r="JI44" s="43"/>
      <c r="JJ44" s="43"/>
      <c r="JK44" s="43"/>
      <c r="JL44" s="43"/>
      <c r="JM44" s="43"/>
      <c r="JN44" s="43"/>
      <c r="JO44" s="43"/>
      <c r="JP44" s="43"/>
      <c r="JQ44" s="43"/>
      <c r="JR44" s="43"/>
      <c r="JS44" s="43"/>
      <c r="JT44" s="43"/>
      <c r="JU44" s="43"/>
      <c r="JV44" s="43"/>
      <c r="JW44" s="43"/>
      <c r="JX44" s="43"/>
      <c r="JY44" s="43"/>
      <c r="JZ44" s="43"/>
      <c r="KA44" s="43"/>
      <c r="KB44" s="43"/>
      <c r="KC44" s="43"/>
      <c r="KD44" s="43"/>
      <c r="KE44" s="43"/>
      <c r="KF44" s="43"/>
      <c r="KG44" s="43"/>
      <c r="KH44" s="43"/>
      <c r="KI44" s="43"/>
      <c r="KJ44" s="43"/>
      <c r="KK44" s="43"/>
      <c r="KL44" s="43"/>
      <c r="KM44" s="43"/>
      <c r="KN44" s="43"/>
      <c r="KO44" s="43"/>
      <c r="KP44" s="43"/>
      <c r="KQ44" s="43"/>
      <c r="KR44" s="43"/>
      <c r="KS44" s="43"/>
      <c r="KT44" s="43"/>
      <c r="KU44" s="43"/>
      <c r="KV44" s="43"/>
      <c r="KW44" s="43"/>
      <c r="KX44" s="43"/>
      <c r="KY44" s="43"/>
      <c r="KZ44" s="43"/>
      <c r="LA44" s="43"/>
      <c r="LB44" s="43"/>
      <c r="LC44" s="43"/>
      <c r="LD44" s="43"/>
      <c r="LE44" s="43"/>
      <c r="LF44" s="43"/>
      <c r="LG44" s="43"/>
      <c r="LH44" s="43"/>
      <c r="LI44" s="43"/>
      <c r="LJ44" s="43"/>
      <c r="LK44" s="43"/>
      <c r="LL44" s="43"/>
      <c r="LM44" s="43"/>
      <c r="LN44" s="43"/>
      <c r="LO44" s="43"/>
      <c r="LP44" s="43"/>
      <c r="LQ44" s="43"/>
      <c r="LR44" s="43"/>
      <c r="LS44" s="43"/>
      <c r="LT44" s="43"/>
      <c r="LU44" s="43"/>
      <c r="LV44" s="43"/>
      <c r="LW44" s="43"/>
      <c r="LX44" s="43"/>
      <c r="LY44" s="43"/>
      <c r="LZ44" s="43"/>
      <c r="MA44" s="43"/>
      <c r="MB44" s="43"/>
      <c r="MC44" s="43"/>
      <c r="MD44" s="43"/>
      <c r="ME44" s="43"/>
      <c r="MF44" s="43"/>
      <c r="MG44" s="43"/>
      <c r="MH44" s="43"/>
      <c r="MI44" s="43"/>
      <c r="MJ44" s="43"/>
      <c r="MK44" s="43"/>
      <c r="ML44" s="43"/>
      <c r="MM44" s="43"/>
      <c r="MN44" s="43"/>
      <c r="MO44" s="43"/>
      <c r="MP44" s="43"/>
      <c r="MQ44" s="43"/>
      <c r="MR44" s="43"/>
      <c r="MS44" s="43"/>
      <c r="MT44" s="43"/>
      <c r="MU44" s="43"/>
      <c r="MV44" s="43"/>
      <c r="MW44" s="43"/>
      <c r="MX44" s="43"/>
      <c r="MY44" s="43"/>
      <c r="MZ44" s="43"/>
      <c r="NA44" s="43"/>
      <c r="NB44" s="43"/>
      <c r="NC44" s="43"/>
      <c r="ND44" s="43"/>
      <c r="NE44" s="43"/>
      <c r="NF44" s="43"/>
      <c r="NG44" s="43"/>
      <c r="NH44" s="43"/>
      <c r="NI44" s="43"/>
      <c r="NJ44" s="43"/>
      <c r="NK44" s="43"/>
      <c r="NL44" s="43"/>
      <c r="NM44" s="43"/>
      <c r="NN44" s="43"/>
      <c r="NO44" s="43"/>
      <c r="NP44" s="43"/>
      <c r="NQ44" s="43"/>
      <c r="NR44" s="43"/>
      <c r="NS44" s="43"/>
      <c r="NT44" s="43"/>
      <c r="NU44" s="43"/>
      <c r="NV44" s="43"/>
      <c r="NW44" s="43"/>
      <c r="NX44" s="43"/>
      <c r="NY44" s="43"/>
      <c r="NZ44" s="43"/>
      <c r="OA44" s="43"/>
      <c r="OB44" s="43"/>
      <c r="OC44" s="43"/>
      <c r="OD44" s="43"/>
      <c r="OE44" s="43"/>
      <c r="OF44" s="43"/>
      <c r="OG44" s="43"/>
      <c r="OH44" s="43"/>
      <c r="OI44" s="43"/>
      <c r="OJ44" s="43"/>
      <c r="OK44" s="43"/>
      <c r="OL44" s="43"/>
      <c r="OM44" s="43"/>
      <c r="ON44" s="43"/>
      <c r="OO44" s="43"/>
      <c r="OP44" s="43"/>
      <c r="OQ44" s="43"/>
      <c r="OR44" s="43"/>
      <c r="OS44" s="43"/>
      <c r="OT44" s="43"/>
      <c r="OU44" s="43"/>
      <c r="OV44" s="43"/>
      <c r="OW44" s="43"/>
      <c r="OX44" s="43"/>
      <c r="OY44" s="43"/>
      <c r="OZ44" s="43"/>
      <c r="PA44" s="43"/>
      <c r="PB44" s="43"/>
      <c r="PC44" s="43"/>
      <c r="PD44" s="43"/>
      <c r="PE44" s="43"/>
      <c r="PF44" s="43"/>
      <c r="PG44" s="43"/>
      <c r="PH44" s="43"/>
      <c r="PI44" s="43"/>
      <c r="PJ44" s="43"/>
      <c r="PK44" s="43"/>
      <c r="PL44" s="43"/>
      <c r="PM44" s="43"/>
      <c r="PN44" s="43"/>
      <c r="PO44" s="43"/>
      <c r="PP44" s="43"/>
      <c r="PQ44" s="43"/>
      <c r="PR44" s="43"/>
      <c r="PS44" s="43"/>
      <c r="PT44" s="43"/>
      <c r="PU44" s="43"/>
      <c r="PV44" s="43"/>
      <c r="PW44" s="43"/>
      <c r="PX44" s="43"/>
      <c r="PY44" s="43"/>
      <c r="PZ44" s="43"/>
      <c r="QA44" s="43"/>
      <c r="QB44" s="43"/>
      <c r="QC44" s="43"/>
      <c r="QD44" s="43"/>
      <c r="QE44" s="43"/>
      <c r="QF44" s="43"/>
      <c r="QG44" s="43"/>
      <c r="QH44" s="43"/>
      <c r="QI44" s="43"/>
      <c r="QJ44" s="43"/>
      <c r="QK44" s="43"/>
      <c r="QL44" s="43"/>
      <c r="QM44" s="43"/>
      <c r="QN44" s="43"/>
      <c r="QO44" s="43"/>
      <c r="QP44" s="43"/>
      <c r="QQ44" s="43"/>
      <c r="QR44" s="43"/>
      <c r="QS44" s="43"/>
      <c r="QT44" s="43"/>
      <c r="QU44" s="43"/>
      <c r="QV44" s="43"/>
      <c r="QW44" s="43"/>
      <c r="QX44" s="43"/>
      <c r="QY44" s="43"/>
      <c r="QZ44" s="43"/>
      <c r="RA44" s="43"/>
      <c r="RB44" s="43"/>
      <c r="RC44" s="43"/>
      <c r="RD44" s="43"/>
      <c r="RE44" s="43"/>
      <c r="RF44" s="43"/>
      <c r="RG44" s="43"/>
      <c r="RH44" s="43"/>
      <c r="RI44" s="43"/>
      <c r="RJ44" s="43"/>
      <c r="RK44" s="43"/>
      <c r="RL44" s="43"/>
      <c r="RM44" s="43"/>
      <c r="RN44" s="43"/>
      <c r="RO44" s="43"/>
      <c r="RP44" s="43"/>
      <c r="RQ44" s="43"/>
      <c r="RR44" s="43"/>
      <c r="RS44" s="43"/>
      <c r="RT44" s="43"/>
      <c r="RU44" s="43"/>
      <c r="RV44" s="43"/>
      <c r="RW44" s="43"/>
      <c r="RX44" s="43"/>
      <c r="RY44" s="43"/>
      <c r="RZ44" s="43"/>
      <c r="SA44" s="43"/>
      <c r="SB44" s="43"/>
      <c r="SC44" s="43"/>
      <c r="SD44" s="43"/>
      <c r="SE44" s="43"/>
      <c r="SF44" s="43"/>
      <c r="SG44" s="43"/>
      <c r="SH44" s="43"/>
      <c r="SI44" s="43"/>
      <c r="SJ44" s="43"/>
      <c r="SK44" s="43"/>
      <c r="SL44" s="43"/>
      <c r="SM44" s="43"/>
      <c r="SN44" s="43"/>
      <c r="SO44" s="43"/>
      <c r="SP44" s="43"/>
      <c r="SQ44" s="43"/>
      <c r="SR44" s="43"/>
      <c r="SS44" s="43"/>
      <c r="ST44" s="43"/>
      <c r="SU44" s="43"/>
      <c r="SV44" s="43"/>
      <c r="SW44" s="43"/>
      <c r="SX44" s="43"/>
      <c r="SY44" s="43"/>
      <c r="SZ44" s="43"/>
      <c r="TA44" s="43"/>
      <c r="TB44" s="43"/>
      <c r="TC44" s="43"/>
      <c r="TD44" s="43"/>
      <c r="TE44" s="43"/>
      <c r="TF44" s="43"/>
      <c r="TG44" s="43"/>
      <c r="TH44" s="43"/>
      <c r="TI44" s="43"/>
      <c r="TJ44" s="43"/>
      <c r="TK44" s="43"/>
      <c r="TL44" s="43"/>
      <c r="TM44" s="43"/>
      <c r="TN44" s="43"/>
      <c r="TO44" s="43"/>
      <c r="TP44" s="43"/>
      <c r="TQ44" s="43"/>
      <c r="TR44" s="43"/>
      <c r="TS44" s="43"/>
      <c r="TT44" s="43"/>
      <c r="TU44" s="43"/>
      <c r="TV44" s="43"/>
      <c r="TW44" s="43"/>
      <c r="TX44" s="43"/>
      <c r="TY44" s="43"/>
      <c r="TZ44" s="43"/>
      <c r="UA44" s="43"/>
      <c r="UB44" s="43"/>
      <c r="UC44" s="43"/>
      <c r="UD44" s="43"/>
      <c r="UE44" s="43"/>
      <c r="UF44" s="43"/>
      <c r="UG44" s="43"/>
      <c r="UH44" s="43"/>
      <c r="UI44" s="43"/>
      <c r="UJ44" s="43"/>
      <c r="UK44" s="43"/>
      <c r="UL44" s="43"/>
      <c r="UM44" s="43"/>
      <c r="UN44" s="43"/>
      <c r="UO44" s="43"/>
      <c r="UP44" s="43"/>
      <c r="UQ44" s="43"/>
      <c r="UR44" s="43"/>
      <c r="US44" s="43"/>
      <c r="UT44" s="43"/>
      <c r="UU44" s="43"/>
      <c r="UV44" s="43"/>
      <c r="UW44" s="43"/>
      <c r="UX44" s="43"/>
      <c r="UY44" s="43"/>
      <c r="UZ44" s="43"/>
      <c r="VA44" s="43"/>
      <c r="VB44" s="43"/>
      <c r="VC44" s="43"/>
    </row>
    <row r="45" spans="1:575" ht="3" customHeight="1" x14ac:dyDescent="0.25">
      <c r="A45" s="24"/>
      <c r="B45" s="24"/>
      <c r="C45" s="24"/>
      <c r="D45" s="24"/>
    </row>
    <row r="46" spans="1:575" s="40" customFormat="1" x14ac:dyDescent="0.25">
      <c r="A46" s="22" t="s">
        <v>185</v>
      </c>
      <c r="B46" s="38">
        <f>'Financial Data_MFee'!C78</f>
        <v>640482.79000000039</v>
      </c>
      <c r="C46" s="42"/>
      <c r="D46" s="42"/>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c r="HD46" s="43"/>
      <c r="HE46" s="43"/>
      <c r="HF46" s="43"/>
      <c r="HG46" s="43"/>
      <c r="HH46" s="43"/>
      <c r="HI46" s="43"/>
      <c r="HJ46" s="43"/>
      <c r="HK46" s="43"/>
      <c r="HL46" s="43"/>
      <c r="HM46" s="43"/>
      <c r="HN46" s="43"/>
      <c r="HO46" s="43"/>
      <c r="HP46" s="43"/>
      <c r="HQ46" s="43"/>
      <c r="HR46" s="43"/>
      <c r="HS46" s="43"/>
      <c r="HT46" s="43"/>
      <c r="HU46" s="43"/>
      <c r="HV46" s="43"/>
      <c r="HW46" s="43"/>
      <c r="HX46" s="43"/>
      <c r="HY46" s="43"/>
      <c r="HZ46" s="43"/>
      <c r="IA46" s="43"/>
      <c r="IB46" s="43"/>
      <c r="IC46" s="43"/>
      <c r="ID46" s="43"/>
      <c r="IE46" s="43"/>
      <c r="IF46" s="43"/>
      <c r="IG46" s="43"/>
      <c r="IH46" s="43"/>
      <c r="II46" s="43"/>
      <c r="IJ46" s="43"/>
      <c r="IK46" s="43"/>
      <c r="IL46" s="43"/>
      <c r="IM46" s="43"/>
      <c r="IN46" s="43"/>
      <c r="IO46" s="43"/>
      <c r="IP46" s="43"/>
      <c r="IQ46" s="43"/>
      <c r="IR46" s="43"/>
      <c r="IS46" s="43"/>
      <c r="IT46" s="43"/>
      <c r="IU46" s="43"/>
      <c r="IV46" s="43"/>
      <c r="IW46" s="43"/>
      <c r="IX46" s="43"/>
      <c r="IY46" s="43"/>
      <c r="IZ46" s="43"/>
      <c r="JA46" s="43"/>
      <c r="JB46" s="43"/>
      <c r="JC46" s="43"/>
      <c r="JD46" s="43"/>
      <c r="JE46" s="43"/>
      <c r="JF46" s="43"/>
      <c r="JG46" s="43"/>
      <c r="JH46" s="43"/>
      <c r="JI46" s="43"/>
      <c r="JJ46" s="43"/>
      <c r="JK46" s="43"/>
      <c r="JL46" s="43"/>
      <c r="JM46" s="43"/>
      <c r="JN46" s="43"/>
      <c r="JO46" s="43"/>
      <c r="JP46" s="43"/>
      <c r="JQ46" s="43"/>
      <c r="JR46" s="43"/>
      <c r="JS46" s="43"/>
      <c r="JT46" s="43"/>
      <c r="JU46" s="43"/>
      <c r="JV46" s="43"/>
      <c r="JW46" s="43"/>
      <c r="JX46" s="43"/>
      <c r="JY46" s="43"/>
      <c r="JZ46" s="43"/>
      <c r="KA46" s="43"/>
      <c r="KB46" s="43"/>
      <c r="KC46" s="43"/>
      <c r="KD46" s="43"/>
      <c r="KE46" s="43"/>
      <c r="KF46" s="43"/>
      <c r="KG46" s="43"/>
      <c r="KH46" s="43"/>
      <c r="KI46" s="43"/>
      <c r="KJ46" s="43"/>
      <c r="KK46" s="43"/>
      <c r="KL46" s="43"/>
      <c r="KM46" s="43"/>
      <c r="KN46" s="43"/>
      <c r="KO46" s="43"/>
      <c r="KP46" s="43"/>
      <c r="KQ46" s="43"/>
      <c r="KR46" s="43"/>
      <c r="KS46" s="43"/>
      <c r="KT46" s="43"/>
      <c r="KU46" s="43"/>
      <c r="KV46" s="43"/>
      <c r="KW46" s="43"/>
      <c r="KX46" s="43"/>
      <c r="KY46" s="43"/>
      <c r="KZ46" s="43"/>
      <c r="LA46" s="43"/>
      <c r="LB46" s="43"/>
      <c r="LC46" s="43"/>
      <c r="LD46" s="43"/>
      <c r="LE46" s="43"/>
      <c r="LF46" s="43"/>
      <c r="LG46" s="43"/>
      <c r="LH46" s="43"/>
      <c r="LI46" s="43"/>
      <c r="LJ46" s="43"/>
      <c r="LK46" s="43"/>
      <c r="LL46" s="43"/>
      <c r="LM46" s="43"/>
      <c r="LN46" s="43"/>
      <c r="LO46" s="43"/>
      <c r="LP46" s="43"/>
      <c r="LQ46" s="43"/>
      <c r="LR46" s="43"/>
      <c r="LS46" s="43"/>
      <c r="LT46" s="43"/>
      <c r="LU46" s="43"/>
      <c r="LV46" s="43"/>
      <c r="LW46" s="43"/>
      <c r="LX46" s="43"/>
      <c r="LY46" s="43"/>
      <c r="LZ46" s="43"/>
      <c r="MA46" s="43"/>
      <c r="MB46" s="43"/>
      <c r="MC46" s="43"/>
      <c r="MD46" s="43"/>
      <c r="ME46" s="43"/>
      <c r="MF46" s="43"/>
      <c r="MG46" s="43"/>
      <c r="MH46" s="43"/>
      <c r="MI46" s="43"/>
      <c r="MJ46" s="43"/>
      <c r="MK46" s="43"/>
      <c r="ML46" s="43"/>
      <c r="MM46" s="43"/>
      <c r="MN46" s="43"/>
      <c r="MO46" s="43"/>
      <c r="MP46" s="43"/>
      <c r="MQ46" s="43"/>
      <c r="MR46" s="43"/>
      <c r="MS46" s="43"/>
      <c r="MT46" s="43"/>
      <c r="MU46" s="43"/>
      <c r="MV46" s="43"/>
      <c r="MW46" s="43"/>
      <c r="MX46" s="43"/>
      <c r="MY46" s="43"/>
      <c r="MZ46" s="43"/>
      <c r="NA46" s="43"/>
      <c r="NB46" s="43"/>
      <c r="NC46" s="43"/>
      <c r="ND46" s="43"/>
      <c r="NE46" s="43"/>
      <c r="NF46" s="43"/>
      <c r="NG46" s="43"/>
      <c r="NH46" s="43"/>
      <c r="NI46" s="43"/>
      <c r="NJ46" s="43"/>
      <c r="NK46" s="43"/>
      <c r="NL46" s="43"/>
      <c r="NM46" s="43"/>
      <c r="NN46" s="43"/>
      <c r="NO46" s="43"/>
      <c r="NP46" s="43"/>
      <c r="NQ46" s="43"/>
      <c r="NR46" s="43"/>
      <c r="NS46" s="43"/>
      <c r="NT46" s="43"/>
      <c r="NU46" s="43"/>
      <c r="NV46" s="43"/>
      <c r="NW46" s="43"/>
      <c r="NX46" s="43"/>
      <c r="NY46" s="43"/>
      <c r="NZ46" s="43"/>
      <c r="OA46" s="43"/>
      <c r="OB46" s="43"/>
      <c r="OC46" s="43"/>
      <c r="OD46" s="43"/>
      <c r="OE46" s="43"/>
      <c r="OF46" s="43"/>
      <c r="OG46" s="43"/>
      <c r="OH46" s="43"/>
      <c r="OI46" s="43"/>
      <c r="OJ46" s="43"/>
      <c r="OK46" s="43"/>
      <c r="OL46" s="43"/>
      <c r="OM46" s="43"/>
      <c r="ON46" s="43"/>
      <c r="OO46" s="43"/>
      <c r="OP46" s="43"/>
      <c r="OQ46" s="43"/>
      <c r="OR46" s="43"/>
      <c r="OS46" s="43"/>
      <c r="OT46" s="43"/>
      <c r="OU46" s="43"/>
      <c r="OV46" s="43"/>
      <c r="OW46" s="43"/>
      <c r="OX46" s="43"/>
      <c r="OY46" s="43"/>
      <c r="OZ46" s="43"/>
      <c r="PA46" s="43"/>
      <c r="PB46" s="43"/>
      <c r="PC46" s="43"/>
      <c r="PD46" s="43"/>
      <c r="PE46" s="43"/>
      <c r="PF46" s="43"/>
      <c r="PG46" s="43"/>
      <c r="PH46" s="43"/>
      <c r="PI46" s="43"/>
      <c r="PJ46" s="43"/>
      <c r="PK46" s="43"/>
      <c r="PL46" s="43"/>
      <c r="PM46" s="43"/>
      <c r="PN46" s="43"/>
      <c r="PO46" s="43"/>
      <c r="PP46" s="43"/>
      <c r="PQ46" s="43"/>
      <c r="PR46" s="43"/>
      <c r="PS46" s="43"/>
      <c r="PT46" s="43"/>
      <c r="PU46" s="43"/>
      <c r="PV46" s="43"/>
      <c r="PW46" s="43"/>
      <c r="PX46" s="43"/>
      <c r="PY46" s="43"/>
      <c r="PZ46" s="43"/>
      <c r="QA46" s="43"/>
      <c r="QB46" s="43"/>
      <c r="QC46" s="43"/>
      <c r="QD46" s="43"/>
      <c r="QE46" s="43"/>
      <c r="QF46" s="43"/>
      <c r="QG46" s="43"/>
      <c r="QH46" s="43"/>
      <c r="QI46" s="43"/>
      <c r="QJ46" s="43"/>
      <c r="QK46" s="43"/>
      <c r="QL46" s="43"/>
      <c r="QM46" s="43"/>
      <c r="QN46" s="43"/>
      <c r="QO46" s="43"/>
      <c r="QP46" s="43"/>
      <c r="QQ46" s="43"/>
      <c r="QR46" s="43"/>
      <c r="QS46" s="43"/>
      <c r="QT46" s="43"/>
      <c r="QU46" s="43"/>
      <c r="QV46" s="43"/>
      <c r="QW46" s="43"/>
      <c r="QX46" s="43"/>
      <c r="QY46" s="43"/>
      <c r="QZ46" s="43"/>
      <c r="RA46" s="43"/>
      <c r="RB46" s="43"/>
      <c r="RC46" s="43"/>
      <c r="RD46" s="43"/>
      <c r="RE46" s="43"/>
      <c r="RF46" s="43"/>
      <c r="RG46" s="43"/>
      <c r="RH46" s="43"/>
      <c r="RI46" s="43"/>
      <c r="RJ46" s="43"/>
      <c r="RK46" s="43"/>
      <c r="RL46" s="43"/>
      <c r="RM46" s="43"/>
      <c r="RN46" s="43"/>
      <c r="RO46" s="43"/>
      <c r="RP46" s="43"/>
      <c r="RQ46" s="43"/>
      <c r="RR46" s="43"/>
      <c r="RS46" s="43"/>
      <c r="RT46" s="43"/>
      <c r="RU46" s="43"/>
      <c r="RV46" s="43"/>
      <c r="RW46" s="43"/>
      <c r="RX46" s="43"/>
      <c r="RY46" s="43"/>
      <c r="RZ46" s="43"/>
      <c r="SA46" s="43"/>
      <c r="SB46" s="43"/>
      <c r="SC46" s="43"/>
      <c r="SD46" s="43"/>
      <c r="SE46" s="43"/>
      <c r="SF46" s="43"/>
      <c r="SG46" s="43"/>
      <c r="SH46" s="43"/>
      <c r="SI46" s="43"/>
      <c r="SJ46" s="43"/>
      <c r="SK46" s="43"/>
      <c r="SL46" s="43"/>
      <c r="SM46" s="43"/>
      <c r="SN46" s="43"/>
      <c r="SO46" s="43"/>
      <c r="SP46" s="43"/>
      <c r="SQ46" s="43"/>
      <c r="SR46" s="43"/>
      <c r="SS46" s="43"/>
      <c r="ST46" s="43"/>
      <c r="SU46" s="43"/>
      <c r="SV46" s="43"/>
      <c r="SW46" s="43"/>
      <c r="SX46" s="43"/>
      <c r="SY46" s="43"/>
      <c r="SZ46" s="43"/>
      <c r="TA46" s="43"/>
      <c r="TB46" s="43"/>
      <c r="TC46" s="43"/>
      <c r="TD46" s="43"/>
      <c r="TE46" s="43"/>
      <c r="TF46" s="43"/>
      <c r="TG46" s="43"/>
      <c r="TH46" s="43"/>
      <c r="TI46" s="43"/>
      <c r="TJ46" s="43"/>
      <c r="TK46" s="43"/>
      <c r="TL46" s="43"/>
      <c r="TM46" s="43"/>
      <c r="TN46" s="43"/>
      <c r="TO46" s="43"/>
      <c r="TP46" s="43"/>
      <c r="TQ46" s="43"/>
      <c r="TR46" s="43"/>
      <c r="TS46" s="43"/>
      <c r="TT46" s="43"/>
      <c r="TU46" s="43"/>
      <c r="TV46" s="43"/>
      <c r="TW46" s="43"/>
      <c r="TX46" s="43"/>
      <c r="TY46" s="43"/>
      <c r="TZ46" s="43"/>
      <c r="UA46" s="43"/>
      <c r="UB46" s="43"/>
      <c r="UC46" s="43"/>
      <c r="UD46" s="43"/>
      <c r="UE46" s="43"/>
      <c r="UF46" s="43"/>
      <c r="UG46" s="43"/>
      <c r="UH46" s="43"/>
      <c r="UI46" s="43"/>
      <c r="UJ46" s="43"/>
      <c r="UK46" s="43"/>
      <c r="UL46" s="43"/>
      <c r="UM46" s="43"/>
      <c r="UN46" s="43"/>
      <c r="UO46" s="43"/>
      <c r="UP46" s="43"/>
      <c r="UQ46" s="43"/>
      <c r="UR46" s="43"/>
      <c r="US46" s="43"/>
      <c r="UT46" s="43"/>
      <c r="UU46" s="43"/>
      <c r="UV46" s="43"/>
      <c r="UW46" s="43"/>
      <c r="UX46" s="43"/>
      <c r="UY46" s="43"/>
      <c r="UZ46" s="43"/>
      <c r="VA46" s="43"/>
      <c r="VB46" s="43"/>
      <c r="VC46" s="43"/>
    </row>
    <row r="47" spans="1:575" s="40" customFormat="1" x14ac:dyDescent="0.25">
      <c r="A47" s="22"/>
      <c r="B47" s="83"/>
      <c r="C47" s="42"/>
      <c r="D47" s="42"/>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c r="FX47" s="43"/>
      <c r="FY47" s="43"/>
      <c r="FZ47" s="43"/>
      <c r="GA47" s="43"/>
      <c r="GB47" s="43"/>
      <c r="GC47" s="43"/>
      <c r="GD47" s="43"/>
      <c r="GE47" s="43"/>
      <c r="GF47" s="43"/>
      <c r="GG47" s="43"/>
      <c r="GH47" s="43"/>
      <c r="GI47" s="43"/>
      <c r="GJ47" s="43"/>
      <c r="GK47" s="43"/>
      <c r="GL47" s="43"/>
      <c r="GM47" s="43"/>
      <c r="GN47" s="43"/>
      <c r="GO47" s="43"/>
      <c r="GP47" s="43"/>
      <c r="GQ47" s="43"/>
      <c r="GR47" s="43"/>
      <c r="GS47" s="43"/>
      <c r="GT47" s="43"/>
      <c r="GU47" s="43"/>
      <c r="GV47" s="43"/>
      <c r="GW47" s="43"/>
      <c r="GX47" s="43"/>
      <c r="GY47" s="43"/>
      <c r="GZ47" s="43"/>
      <c r="HA47" s="43"/>
      <c r="HB47" s="43"/>
      <c r="HC47" s="43"/>
      <c r="HD47" s="43"/>
      <c r="HE47" s="43"/>
      <c r="HF47" s="43"/>
      <c r="HG47" s="43"/>
      <c r="HH47" s="43"/>
      <c r="HI47" s="43"/>
      <c r="HJ47" s="43"/>
      <c r="HK47" s="43"/>
      <c r="HL47" s="43"/>
      <c r="HM47" s="43"/>
      <c r="HN47" s="43"/>
      <c r="HO47" s="43"/>
      <c r="HP47" s="43"/>
      <c r="HQ47" s="43"/>
      <c r="HR47" s="43"/>
      <c r="HS47" s="43"/>
      <c r="HT47" s="43"/>
      <c r="HU47" s="43"/>
      <c r="HV47" s="43"/>
      <c r="HW47" s="43"/>
      <c r="HX47" s="43"/>
      <c r="HY47" s="43"/>
      <c r="HZ47" s="43"/>
      <c r="IA47" s="43"/>
      <c r="IB47" s="43"/>
      <c r="IC47" s="43"/>
      <c r="ID47" s="43"/>
      <c r="IE47" s="43"/>
      <c r="IF47" s="43"/>
      <c r="IG47" s="43"/>
      <c r="IH47" s="43"/>
      <c r="II47" s="43"/>
      <c r="IJ47" s="43"/>
      <c r="IK47" s="43"/>
      <c r="IL47" s="43"/>
      <c r="IM47" s="43"/>
      <c r="IN47" s="43"/>
      <c r="IO47" s="43"/>
      <c r="IP47" s="43"/>
      <c r="IQ47" s="43"/>
      <c r="IR47" s="43"/>
      <c r="IS47" s="43"/>
      <c r="IT47" s="43"/>
      <c r="IU47" s="43"/>
      <c r="IV47" s="43"/>
      <c r="IW47" s="43"/>
      <c r="IX47" s="43"/>
      <c r="IY47" s="43"/>
      <c r="IZ47" s="43"/>
      <c r="JA47" s="43"/>
      <c r="JB47" s="43"/>
      <c r="JC47" s="43"/>
      <c r="JD47" s="43"/>
      <c r="JE47" s="43"/>
      <c r="JF47" s="43"/>
      <c r="JG47" s="43"/>
      <c r="JH47" s="43"/>
      <c r="JI47" s="43"/>
      <c r="JJ47" s="43"/>
      <c r="JK47" s="43"/>
      <c r="JL47" s="43"/>
      <c r="JM47" s="43"/>
      <c r="JN47" s="43"/>
      <c r="JO47" s="43"/>
      <c r="JP47" s="43"/>
      <c r="JQ47" s="43"/>
      <c r="JR47" s="43"/>
      <c r="JS47" s="43"/>
      <c r="JT47" s="43"/>
      <c r="JU47" s="43"/>
      <c r="JV47" s="43"/>
      <c r="JW47" s="43"/>
      <c r="JX47" s="43"/>
      <c r="JY47" s="43"/>
      <c r="JZ47" s="43"/>
      <c r="KA47" s="43"/>
      <c r="KB47" s="43"/>
      <c r="KC47" s="43"/>
      <c r="KD47" s="43"/>
      <c r="KE47" s="43"/>
      <c r="KF47" s="43"/>
      <c r="KG47" s="43"/>
      <c r="KH47" s="43"/>
      <c r="KI47" s="43"/>
      <c r="KJ47" s="43"/>
      <c r="KK47" s="43"/>
      <c r="KL47" s="43"/>
      <c r="KM47" s="43"/>
      <c r="KN47" s="43"/>
      <c r="KO47" s="43"/>
      <c r="KP47" s="43"/>
      <c r="KQ47" s="43"/>
      <c r="KR47" s="43"/>
      <c r="KS47" s="43"/>
      <c r="KT47" s="43"/>
      <c r="KU47" s="43"/>
      <c r="KV47" s="43"/>
      <c r="KW47" s="43"/>
      <c r="KX47" s="43"/>
      <c r="KY47" s="43"/>
      <c r="KZ47" s="43"/>
      <c r="LA47" s="43"/>
      <c r="LB47" s="43"/>
      <c r="LC47" s="43"/>
      <c r="LD47" s="43"/>
      <c r="LE47" s="43"/>
      <c r="LF47" s="43"/>
      <c r="LG47" s="43"/>
      <c r="LH47" s="43"/>
      <c r="LI47" s="43"/>
      <c r="LJ47" s="43"/>
      <c r="LK47" s="43"/>
      <c r="LL47" s="43"/>
      <c r="LM47" s="43"/>
      <c r="LN47" s="43"/>
      <c r="LO47" s="43"/>
      <c r="LP47" s="43"/>
      <c r="LQ47" s="43"/>
      <c r="LR47" s="43"/>
      <c r="LS47" s="43"/>
      <c r="LT47" s="43"/>
      <c r="LU47" s="43"/>
      <c r="LV47" s="43"/>
      <c r="LW47" s="43"/>
      <c r="LX47" s="43"/>
      <c r="LY47" s="43"/>
      <c r="LZ47" s="43"/>
      <c r="MA47" s="43"/>
      <c r="MB47" s="43"/>
      <c r="MC47" s="43"/>
      <c r="MD47" s="43"/>
      <c r="ME47" s="43"/>
      <c r="MF47" s="43"/>
      <c r="MG47" s="43"/>
      <c r="MH47" s="43"/>
      <c r="MI47" s="43"/>
      <c r="MJ47" s="43"/>
      <c r="MK47" s="43"/>
      <c r="ML47" s="43"/>
      <c r="MM47" s="43"/>
      <c r="MN47" s="43"/>
      <c r="MO47" s="43"/>
      <c r="MP47" s="43"/>
      <c r="MQ47" s="43"/>
      <c r="MR47" s="43"/>
      <c r="MS47" s="43"/>
      <c r="MT47" s="43"/>
      <c r="MU47" s="43"/>
      <c r="MV47" s="43"/>
      <c r="MW47" s="43"/>
      <c r="MX47" s="43"/>
      <c r="MY47" s="43"/>
      <c r="MZ47" s="43"/>
      <c r="NA47" s="43"/>
      <c r="NB47" s="43"/>
      <c r="NC47" s="43"/>
      <c r="ND47" s="43"/>
      <c r="NE47" s="43"/>
      <c r="NF47" s="43"/>
      <c r="NG47" s="43"/>
      <c r="NH47" s="43"/>
      <c r="NI47" s="43"/>
      <c r="NJ47" s="43"/>
      <c r="NK47" s="43"/>
      <c r="NL47" s="43"/>
      <c r="NM47" s="43"/>
      <c r="NN47" s="43"/>
      <c r="NO47" s="43"/>
      <c r="NP47" s="43"/>
      <c r="NQ47" s="43"/>
      <c r="NR47" s="43"/>
      <c r="NS47" s="43"/>
      <c r="NT47" s="43"/>
      <c r="NU47" s="43"/>
      <c r="NV47" s="43"/>
      <c r="NW47" s="43"/>
      <c r="NX47" s="43"/>
      <c r="NY47" s="43"/>
      <c r="NZ47" s="43"/>
      <c r="OA47" s="43"/>
      <c r="OB47" s="43"/>
      <c r="OC47" s="43"/>
      <c r="OD47" s="43"/>
      <c r="OE47" s="43"/>
      <c r="OF47" s="43"/>
      <c r="OG47" s="43"/>
      <c r="OH47" s="43"/>
      <c r="OI47" s="43"/>
      <c r="OJ47" s="43"/>
      <c r="OK47" s="43"/>
      <c r="OL47" s="43"/>
      <c r="OM47" s="43"/>
      <c r="ON47" s="43"/>
      <c r="OO47" s="43"/>
      <c r="OP47" s="43"/>
      <c r="OQ47" s="43"/>
      <c r="OR47" s="43"/>
      <c r="OS47" s="43"/>
      <c r="OT47" s="43"/>
      <c r="OU47" s="43"/>
      <c r="OV47" s="43"/>
      <c r="OW47" s="43"/>
      <c r="OX47" s="43"/>
      <c r="OY47" s="43"/>
      <c r="OZ47" s="43"/>
      <c r="PA47" s="43"/>
      <c r="PB47" s="43"/>
      <c r="PC47" s="43"/>
      <c r="PD47" s="43"/>
      <c r="PE47" s="43"/>
      <c r="PF47" s="43"/>
      <c r="PG47" s="43"/>
      <c r="PH47" s="43"/>
      <c r="PI47" s="43"/>
      <c r="PJ47" s="43"/>
      <c r="PK47" s="43"/>
      <c r="PL47" s="43"/>
      <c r="PM47" s="43"/>
      <c r="PN47" s="43"/>
      <c r="PO47" s="43"/>
      <c r="PP47" s="43"/>
      <c r="PQ47" s="43"/>
      <c r="PR47" s="43"/>
      <c r="PS47" s="43"/>
      <c r="PT47" s="43"/>
      <c r="PU47" s="43"/>
      <c r="PV47" s="43"/>
      <c r="PW47" s="43"/>
      <c r="PX47" s="43"/>
      <c r="PY47" s="43"/>
      <c r="PZ47" s="43"/>
      <c r="QA47" s="43"/>
      <c r="QB47" s="43"/>
      <c r="QC47" s="43"/>
      <c r="QD47" s="43"/>
      <c r="QE47" s="43"/>
      <c r="QF47" s="43"/>
      <c r="QG47" s="43"/>
      <c r="QH47" s="43"/>
      <c r="QI47" s="43"/>
      <c r="QJ47" s="43"/>
      <c r="QK47" s="43"/>
      <c r="QL47" s="43"/>
      <c r="QM47" s="43"/>
      <c r="QN47" s="43"/>
      <c r="QO47" s="43"/>
      <c r="QP47" s="43"/>
      <c r="QQ47" s="43"/>
      <c r="QR47" s="43"/>
      <c r="QS47" s="43"/>
      <c r="QT47" s="43"/>
      <c r="QU47" s="43"/>
      <c r="QV47" s="43"/>
      <c r="QW47" s="43"/>
      <c r="QX47" s="43"/>
      <c r="QY47" s="43"/>
      <c r="QZ47" s="43"/>
      <c r="RA47" s="43"/>
      <c r="RB47" s="43"/>
      <c r="RC47" s="43"/>
      <c r="RD47" s="43"/>
      <c r="RE47" s="43"/>
      <c r="RF47" s="43"/>
      <c r="RG47" s="43"/>
      <c r="RH47" s="43"/>
      <c r="RI47" s="43"/>
      <c r="RJ47" s="43"/>
      <c r="RK47" s="43"/>
      <c r="RL47" s="43"/>
      <c r="RM47" s="43"/>
      <c r="RN47" s="43"/>
      <c r="RO47" s="43"/>
      <c r="RP47" s="43"/>
      <c r="RQ47" s="43"/>
      <c r="RR47" s="43"/>
      <c r="RS47" s="43"/>
      <c r="RT47" s="43"/>
      <c r="RU47" s="43"/>
      <c r="RV47" s="43"/>
      <c r="RW47" s="43"/>
      <c r="RX47" s="43"/>
      <c r="RY47" s="43"/>
      <c r="RZ47" s="43"/>
      <c r="SA47" s="43"/>
      <c r="SB47" s="43"/>
      <c r="SC47" s="43"/>
      <c r="SD47" s="43"/>
      <c r="SE47" s="43"/>
      <c r="SF47" s="43"/>
      <c r="SG47" s="43"/>
      <c r="SH47" s="43"/>
      <c r="SI47" s="43"/>
      <c r="SJ47" s="43"/>
      <c r="SK47" s="43"/>
      <c r="SL47" s="43"/>
      <c r="SM47" s="43"/>
      <c r="SN47" s="43"/>
      <c r="SO47" s="43"/>
      <c r="SP47" s="43"/>
      <c r="SQ47" s="43"/>
      <c r="SR47" s="43"/>
      <c r="SS47" s="43"/>
      <c r="ST47" s="43"/>
      <c r="SU47" s="43"/>
      <c r="SV47" s="43"/>
      <c r="SW47" s="43"/>
      <c r="SX47" s="43"/>
      <c r="SY47" s="43"/>
      <c r="SZ47" s="43"/>
      <c r="TA47" s="43"/>
      <c r="TB47" s="43"/>
      <c r="TC47" s="43"/>
      <c r="TD47" s="43"/>
      <c r="TE47" s="43"/>
      <c r="TF47" s="43"/>
      <c r="TG47" s="43"/>
      <c r="TH47" s="43"/>
      <c r="TI47" s="43"/>
      <c r="TJ47" s="43"/>
      <c r="TK47" s="43"/>
      <c r="TL47" s="43"/>
      <c r="TM47" s="43"/>
      <c r="TN47" s="43"/>
      <c r="TO47" s="43"/>
      <c r="TP47" s="43"/>
      <c r="TQ47" s="43"/>
      <c r="TR47" s="43"/>
      <c r="TS47" s="43"/>
      <c r="TT47" s="43"/>
      <c r="TU47" s="43"/>
      <c r="TV47" s="43"/>
      <c r="TW47" s="43"/>
      <c r="TX47" s="43"/>
      <c r="TY47" s="43"/>
      <c r="TZ47" s="43"/>
      <c r="UA47" s="43"/>
      <c r="UB47" s="43"/>
      <c r="UC47" s="43"/>
      <c r="UD47" s="43"/>
      <c r="UE47" s="43"/>
      <c r="UF47" s="43"/>
      <c r="UG47" s="43"/>
      <c r="UH47" s="43"/>
      <c r="UI47" s="43"/>
      <c r="UJ47" s="43"/>
      <c r="UK47" s="43"/>
      <c r="UL47" s="43"/>
      <c r="UM47" s="43"/>
      <c r="UN47" s="43"/>
      <c r="UO47" s="43"/>
      <c r="UP47" s="43"/>
      <c r="UQ47" s="43"/>
      <c r="UR47" s="43"/>
      <c r="US47" s="43"/>
      <c r="UT47" s="43"/>
      <c r="UU47" s="43"/>
      <c r="UV47" s="43"/>
      <c r="UW47" s="43"/>
      <c r="UX47" s="43"/>
      <c r="UY47" s="43"/>
      <c r="UZ47" s="43"/>
      <c r="VA47" s="43"/>
      <c r="VB47" s="43"/>
      <c r="VC47" s="43"/>
    </row>
    <row r="48" spans="1:575" x14ac:dyDescent="0.25">
      <c r="A48" s="36" t="s">
        <v>73</v>
      </c>
      <c r="B48" s="25"/>
      <c r="C48" s="25"/>
      <c r="D48" s="25"/>
    </row>
    <row r="49" spans="1:5" ht="66.75" customHeight="1" x14ac:dyDescent="0.25">
      <c r="A49" s="160" t="s">
        <v>174</v>
      </c>
      <c r="B49" s="161"/>
      <c r="C49" s="161"/>
      <c r="D49" s="162"/>
    </row>
    <row r="50" spans="1:5" ht="3.95" customHeight="1" x14ac:dyDescent="0.25">
      <c r="A50" s="24"/>
      <c r="B50" s="24"/>
      <c r="C50" s="24"/>
      <c r="D50" s="24"/>
    </row>
    <row r="51" spans="1:5" x14ac:dyDescent="0.25">
      <c r="A51" s="26" t="s">
        <v>69</v>
      </c>
      <c r="B51" s="25"/>
      <c r="C51" s="146"/>
      <c r="D51" s="147"/>
    </row>
    <row r="52" spans="1:5" ht="69.75" customHeight="1" x14ac:dyDescent="0.25">
      <c r="A52" s="153" t="s">
        <v>173</v>
      </c>
      <c r="B52" s="154"/>
      <c r="C52" s="154"/>
      <c r="D52" s="155"/>
    </row>
    <row r="53" spans="1:5" ht="3" customHeight="1" x14ac:dyDescent="0.25">
      <c r="A53" s="28"/>
      <c r="B53" s="28"/>
      <c r="C53" s="28"/>
      <c r="D53" s="28"/>
    </row>
    <row r="54" spans="1:5" x14ac:dyDescent="0.25">
      <c r="A54" s="36" t="s">
        <v>86</v>
      </c>
      <c r="B54" s="25"/>
      <c r="C54" s="25"/>
      <c r="D54" s="25"/>
    </row>
    <row r="55" spans="1:5" ht="41.25" customHeight="1" x14ac:dyDescent="0.25">
      <c r="A55" s="160" t="s">
        <v>201</v>
      </c>
      <c r="B55" s="163"/>
      <c r="C55" s="163"/>
      <c r="D55" s="164"/>
    </row>
    <row r="56" spans="1:5" x14ac:dyDescent="0.25">
      <c r="A56" s="106"/>
      <c r="B56" s="106"/>
      <c r="C56" s="106"/>
      <c r="D56" s="106"/>
      <c r="E56" s="106"/>
    </row>
    <row r="57" spans="1:5" x14ac:dyDescent="0.25">
      <c r="A57" s="106"/>
      <c r="B57" s="106"/>
      <c r="C57" s="106"/>
      <c r="D57" s="106"/>
      <c r="E57" s="106"/>
    </row>
    <row r="58" spans="1:5" x14ac:dyDescent="0.25">
      <c r="A58" s="106"/>
      <c r="B58" s="106"/>
      <c r="C58" s="106"/>
      <c r="D58" s="106"/>
      <c r="E58" s="106"/>
    </row>
    <row r="59" spans="1:5" x14ac:dyDescent="0.25">
      <c r="A59" s="106"/>
      <c r="B59" s="106"/>
      <c r="C59" s="106"/>
      <c r="D59" s="106"/>
      <c r="E59" s="106"/>
    </row>
    <row r="60" spans="1:5" x14ac:dyDescent="0.25">
      <c r="A60" s="106"/>
      <c r="B60" s="106"/>
      <c r="C60" s="106"/>
      <c r="D60" s="106"/>
      <c r="E60" s="106"/>
    </row>
    <row r="61" spans="1:5" x14ac:dyDescent="0.25">
      <c r="A61" s="106"/>
      <c r="B61" s="106"/>
      <c r="C61" s="106"/>
      <c r="D61" s="106"/>
      <c r="E61" s="106"/>
    </row>
    <row r="62" spans="1:5" x14ac:dyDescent="0.25">
      <c r="A62" s="106"/>
      <c r="B62" s="106"/>
      <c r="C62" s="106"/>
      <c r="D62" s="106"/>
      <c r="E62" s="106"/>
    </row>
    <row r="63" spans="1:5" x14ac:dyDescent="0.25">
      <c r="A63" s="106"/>
      <c r="B63" s="106"/>
      <c r="C63" s="106"/>
      <c r="D63" s="106"/>
      <c r="E63" s="106"/>
    </row>
    <row r="64" spans="1:5" x14ac:dyDescent="0.25">
      <c r="A64" s="106"/>
      <c r="B64" s="106"/>
      <c r="C64" s="106"/>
      <c r="D64" s="106"/>
      <c r="E64" s="106"/>
    </row>
    <row r="65" spans="1:5" x14ac:dyDescent="0.25">
      <c r="A65" s="106"/>
      <c r="B65" s="106"/>
      <c r="C65" s="106"/>
      <c r="D65" s="106"/>
      <c r="E65" s="106"/>
    </row>
    <row r="66" spans="1:5" x14ac:dyDescent="0.25">
      <c r="A66" s="106"/>
      <c r="B66" s="106"/>
      <c r="C66" s="106"/>
      <c r="D66" s="106"/>
      <c r="E66" s="106"/>
    </row>
    <row r="67" spans="1:5" x14ac:dyDescent="0.25">
      <c r="A67" s="106"/>
      <c r="B67" s="106"/>
      <c r="C67" s="106"/>
      <c r="D67" s="106"/>
      <c r="E67" s="106"/>
    </row>
    <row r="68" spans="1:5" x14ac:dyDescent="0.25">
      <c r="A68" s="106"/>
      <c r="B68" s="106"/>
      <c r="C68" s="106"/>
      <c r="D68" s="106"/>
      <c r="E68" s="106"/>
    </row>
    <row r="69" spans="1:5" x14ac:dyDescent="0.25">
      <c r="A69" s="106"/>
      <c r="B69" s="106"/>
      <c r="C69" s="106"/>
      <c r="D69" s="106"/>
      <c r="E69" s="106"/>
    </row>
    <row r="70" spans="1:5" x14ac:dyDescent="0.25">
      <c r="A70" s="106"/>
      <c r="B70" s="106"/>
      <c r="C70" s="106"/>
      <c r="D70" s="106"/>
      <c r="E70" s="106"/>
    </row>
    <row r="71" spans="1:5" x14ac:dyDescent="0.25">
      <c r="A71" s="106"/>
      <c r="B71" s="106"/>
      <c r="C71" s="106"/>
      <c r="D71" s="106"/>
      <c r="E71" s="106"/>
    </row>
    <row r="72" spans="1:5" x14ac:dyDescent="0.25">
      <c r="A72" s="106"/>
      <c r="B72" s="106"/>
      <c r="C72" s="106"/>
      <c r="D72" s="106"/>
      <c r="E72" s="106"/>
    </row>
    <row r="73" spans="1:5" x14ac:dyDescent="0.25">
      <c r="A73" s="106"/>
      <c r="B73" s="106"/>
      <c r="C73" s="106"/>
      <c r="D73" s="106"/>
      <c r="E73" s="106"/>
    </row>
    <row r="74" spans="1:5" x14ac:dyDescent="0.25">
      <c r="A74" s="106"/>
      <c r="B74" s="106"/>
      <c r="C74" s="106"/>
      <c r="D74" s="106"/>
      <c r="E74" s="106"/>
    </row>
    <row r="75" spans="1:5" x14ac:dyDescent="0.25">
      <c r="A75" s="106"/>
      <c r="B75" s="106"/>
      <c r="C75" s="106"/>
      <c r="D75" s="106"/>
      <c r="E75" s="106"/>
    </row>
    <row r="76" spans="1:5" x14ac:dyDescent="0.25">
      <c r="A76" s="106"/>
      <c r="B76" s="106"/>
      <c r="C76" s="106"/>
      <c r="D76" s="106"/>
      <c r="E76" s="106"/>
    </row>
    <row r="77" spans="1:5" x14ac:dyDescent="0.25">
      <c r="A77" s="106"/>
      <c r="B77" s="106"/>
      <c r="C77" s="106"/>
      <c r="D77" s="106"/>
      <c r="E77" s="106"/>
    </row>
    <row r="78" spans="1:5" x14ac:dyDescent="0.25">
      <c r="A78" s="106"/>
      <c r="B78" s="106"/>
      <c r="C78" s="106"/>
      <c r="D78" s="106"/>
      <c r="E78" s="106"/>
    </row>
    <row r="79" spans="1:5" x14ac:dyDescent="0.25">
      <c r="A79" s="106"/>
      <c r="B79" s="106"/>
      <c r="C79" s="106"/>
      <c r="D79" s="106"/>
      <c r="E79" s="106"/>
    </row>
    <row r="80" spans="1:5" x14ac:dyDescent="0.25">
      <c r="A80" s="106"/>
      <c r="B80" s="106"/>
      <c r="C80" s="106"/>
      <c r="D80" s="106"/>
      <c r="E80" s="106"/>
    </row>
    <row r="81" spans="1:5" x14ac:dyDescent="0.25">
      <c r="A81" s="106"/>
      <c r="B81" s="106"/>
      <c r="C81" s="106"/>
      <c r="D81" s="106"/>
      <c r="E81" s="106"/>
    </row>
  </sheetData>
  <mergeCells count="34">
    <mergeCell ref="C41:D41"/>
    <mergeCell ref="A49:D49"/>
    <mergeCell ref="C51:D51"/>
    <mergeCell ref="A52:D52"/>
    <mergeCell ref="A55:D55"/>
    <mergeCell ref="C39:D39"/>
    <mergeCell ref="C25:D25"/>
    <mergeCell ref="A26:D26"/>
    <mergeCell ref="C27:D27"/>
    <mergeCell ref="C28:D28"/>
    <mergeCell ref="A29:D29"/>
    <mergeCell ref="C30:D30"/>
    <mergeCell ref="A31:D31"/>
    <mergeCell ref="A32:D32"/>
    <mergeCell ref="A33:D33"/>
    <mergeCell ref="B34:D34"/>
    <mergeCell ref="B36:D36"/>
    <mergeCell ref="C24:D24"/>
    <mergeCell ref="B11:D11"/>
    <mergeCell ref="C13:D13"/>
    <mergeCell ref="C14:D14"/>
    <mergeCell ref="B15:D15"/>
    <mergeCell ref="C16:D16"/>
    <mergeCell ref="C17:D17"/>
    <mergeCell ref="C18:D18"/>
    <mergeCell ref="B19:D19"/>
    <mergeCell ref="C22:D22"/>
    <mergeCell ref="B23:D23"/>
    <mergeCell ref="B9:D9"/>
    <mergeCell ref="A1:D1"/>
    <mergeCell ref="A2:D2"/>
    <mergeCell ref="A3:D3"/>
    <mergeCell ref="A5:D5"/>
    <mergeCell ref="B7:D7"/>
  </mergeCells>
  <printOptions horizontalCentered="1" verticalCentered="1"/>
  <pageMargins left="0.4" right="0.4" top="0.2" bottom="0.2" header="0.3" footer="0.3"/>
  <pageSetup scale="79" orientation="portrait" r:id="rId1"/>
  <rowBreaks count="1" manualBreakCount="1">
    <brk id="3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zoomScale="130" zoomScaleNormal="130" zoomScaleSheetLayoutView="80" zoomScalePageLayoutView="130" workbookViewId="0">
      <selection sqref="A1:I1"/>
    </sheetView>
  </sheetViews>
  <sheetFormatPr defaultColWidth="8.85546875" defaultRowHeight="12.75" x14ac:dyDescent="0.2"/>
  <cols>
    <col min="1" max="1" width="23.28515625" style="1" customWidth="1"/>
    <col min="2" max="6" width="12" style="1" customWidth="1"/>
    <col min="7" max="9" width="14.140625" style="1" customWidth="1"/>
    <col min="10" max="10" width="10.85546875" style="1" bestFit="1" customWidth="1"/>
    <col min="11" max="11" width="8.85546875" style="1"/>
    <col min="12" max="12" width="12.42578125" style="1" bestFit="1" customWidth="1"/>
    <col min="13" max="16384" width="8.85546875" style="1"/>
  </cols>
  <sheetData>
    <row r="1" spans="1:12" ht="15" x14ac:dyDescent="0.25">
      <c r="A1" s="165" t="s">
        <v>0</v>
      </c>
      <c r="B1" s="165"/>
      <c r="C1" s="165"/>
      <c r="D1" s="165"/>
      <c r="E1" s="165"/>
      <c r="F1" s="165"/>
      <c r="G1" s="165"/>
      <c r="H1" s="165"/>
      <c r="I1" s="165"/>
    </row>
    <row r="2" spans="1:12" x14ac:dyDescent="0.2">
      <c r="A2" s="166" t="str">
        <f>Summary_MFee!A3</f>
        <v>Fiscal Year 2021</v>
      </c>
      <c r="B2" s="166"/>
      <c r="C2" s="166"/>
      <c r="D2" s="166"/>
      <c r="E2" s="166"/>
      <c r="F2" s="166"/>
      <c r="G2" s="166"/>
      <c r="H2" s="166"/>
      <c r="I2" s="166"/>
    </row>
    <row r="3" spans="1:12" x14ac:dyDescent="0.2">
      <c r="A3" s="166" t="s">
        <v>123</v>
      </c>
      <c r="B3" s="166"/>
      <c r="C3" s="166"/>
      <c r="D3" s="166"/>
      <c r="E3" s="166"/>
      <c r="F3" s="166"/>
      <c r="G3" s="166"/>
      <c r="H3" s="166"/>
      <c r="I3" s="166"/>
    </row>
    <row r="4" spans="1:12" x14ac:dyDescent="0.2">
      <c r="A4" s="167" t="s">
        <v>143</v>
      </c>
      <c r="B4" s="167"/>
      <c r="C4" s="167"/>
      <c r="D4" s="167"/>
      <c r="E4" s="167"/>
      <c r="F4" s="167"/>
      <c r="G4" s="167"/>
      <c r="H4" s="167"/>
      <c r="I4" s="167"/>
    </row>
    <row r="5" spans="1:12" ht="6" customHeight="1" x14ac:dyDescent="0.2">
      <c r="A5" s="113"/>
      <c r="B5" s="113"/>
      <c r="C5" s="113"/>
      <c r="D5" s="113"/>
      <c r="E5" s="113"/>
      <c r="F5" s="113"/>
      <c r="G5" s="113"/>
      <c r="H5" s="113"/>
      <c r="I5" s="113"/>
    </row>
    <row r="6" spans="1:12" ht="60" customHeight="1" x14ac:dyDescent="0.2">
      <c r="A6" s="168" t="s">
        <v>139</v>
      </c>
      <c r="B6" s="168"/>
      <c r="C6" s="168"/>
      <c r="D6" s="168"/>
      <c r="E6" s="168"/>
      <c r="F6" s="168"/>
      <c r="G6" s="168"/>
      <c r="H6" s="168"/>
      <c r="I6" s="168"/>
    </row>
    <row r="7" spans="1:12" ht="14.25" customHeight="1" x14ac:dyDescent="0.2">
      <c r="A7" s="21"/>
      <c r="B7" s="113"/>
      <c r="C7" s="113"/>
      <c r="D7" s="113"/>
      <c r="E7" s="113"/>
      <c r="F7" s="113"/>
      <c r="G7" s="113"/>
      <c r="H7" s="113"/>
      <c r="I7" s="113"/>
    </row>
    <row r="8" spans="1:12" ht="47.25" x14ac:dyDescent="0.25">
      <c r="A8" s="56" t="s">
        <v>81</v>
      </c>
      <c r="B8" s="57" t="s">
        <v>91</v>
      </c>
      <c r="C8" s="57" t="s">
        <v>186</v>
      </c>
      <c r="D8" s="57" t="s">
        <v>187</v>
      </c>
      <c r="E8" s="57" t="s">
        <v>92</v>
      </c>
      <c r="F8" s="57" t="s">
        <v>188</v>
      </c>
      <c r="G8" s="57" t="s">
        <v>189</v>
      </c>
      <c r="H8" s="57" t="s">
        <v>190</v>
      </c>
      <c r="I8" s="58" t="s">
        <v>191</v>
      </c>
    </row>
    <row r="9" spans="1:12" s="45" customFormat="1" ht="15.75" x14ac:dyDescent="0.25">
      <c r="A9" s="47"/>
      <c r="B9" s="48"/>
      <c r="C9" s="48"/>
      <c r="D9" s="48"/>
      <c r="E9" s="48"/>
      <c r="F9" s="118"/>
      <c r="G9" s="117"/>
      <c r="H9" s="48"/>
      <c r="I9" s="48"/>
    </row>
    <row r="10" spans="1:12" ht="15" x14ac:dyDescent="0.25">
      <c r="A10" s="61" t="s">
        <v>74</v>
      </c>
      <c r="B10" s="53"/>
      <c r="C10" s="53"/>
      <c r="D10" s="53"/>
      <c r="E10" s="54"/>
      <c r="F10" s="54"/>
      <c r="G10" s="54"/>
      <c r="H10" s="54"/>
      <c r="I10" s="55"/>
      <c r="L10" s="101"/>
    </row>
    <row r="11" spans="1:12" x14ac:dyDescent="0.2">
      <c r="A11" s="51" t="s">
        <v>79</v>
      </c>
      <c r="B11" s="72">
        <v>51</v>
      </c>
      <c r="C11" s="72">
        <v>51</v>
      </c>
      <c r="D11" s="72">
        <v>51</v>
      </c>
      <c r="E11" s="49">
        <v>15627.73</v>
      </c>
      <c r="F11" s="49">
        <f>E11*1.009</f>
        <v>15768.379569999997</v>
      </c>
      <c r="G11" s="88">
        <f>C11*F11</f>
        <v>804187.35806999984</v>
      </c>
      <c r="H11" s="88">
        <f>I11-G11</f>
        <v>0</v>
      </c>
      <c r="I11" s="88">
        <f>F11*D11</f>
        <v>804187.35806999984</v>
      </c>
      <c r="J11" s="101"/>
      <c r="L11" s="101"/>
    </row>
    <row r="12" spans="1:12" x14ac:dyDescent="0.2">
      <c r="A12" s="51" t="s">
        <v>78</v>
      </c>
      <c r="B12" s="72">
        <v>51</v>
      </c>
      <c r="C12" s="72">
        <v>51</v>
      </c>
      <c r="D12" s="72">
        <v>51</v>
      </c>
      <c r="E12" s="49">
        <f>5311.59-19</f>
        <v>5292.59</v>
      </c>
      <c r="F12" s="49">
        <f t="shared" ref="F12:F14" si="0">E12*1.009</f>
        <v>5340.2233099999994</v>
      </c>
      <c r="G12" s="88">
        <f>C12*F12</f>
        <v>272351.38880999997</v>
      </c>
      <c r="H12" s="88">
        <f>I12-G12</f>
        <v>0</v>
      </c>
      <c r="I12" s="88">
        <f>F12*D12</f>
        <v>272351.38880999997</v>
      </c>
      <c r="J12" s="101"/>
      <c r="L12" s="101"/>
    </row>
    <row r="13" spans="1:12" x14ac:dyDescent="0.2">
      <c r="A13" s="51" t="s">
        <v>77</v>
      </c>
      <c r="B13" s="72">
        <v>51</v>
      </c>
      <c r="C13" s="72">
        <v>51</v>
      </c>
      <c r="D13" s="72">
        <v>51</v>
      </c>
      <c r="E13" s="49">
        <v>983.74</v>
      </c>
      <c r="F13" s="49">
        <f t="shared" si="0"/>
        <v>992.59365999999989</v>
      </c>
      <c r="G13" s="88">
        <f>C13*F13</f>
        <v>50622.276659999996</v>
      </c>
      <c r="H13" s="88">
        <f>I13-G13</f>
        <v>0</v>
      </c>
      <c r="I13" s="88">
        <f>F13*D13</f>
        <v>50622.276659999996</v>
      </c>
      <c r="J13" s="101"/>
    </row>
    <row r="14" spans="1:12" x14ac:dyDescent="0.2">
      <c r="A14" s="51" t="s">
        <v>76</v>
      </c>
      <c r="B14" s="72">
        <v>51</v>
      </c>
      <c r="C14" s="72">
        <v>51</v>
      </c>
      <c r="D14" s="72">
        <v>51</v>
      </c>
      <c r="E14" s="49">
        <f>532.27+174</f>
        <v>706.27</v>
      </c>
      <c r="F14" s="49">
        <f t="shared" si="0"/>
        <v>712.62642999999991</v>
      </c>
      <c r="G14" s="88">
        <f>C14*F14</f>
        <v>36343.947929999995</v>
      </c>
      <c r="H14" s="88">
        <f>I14-G14</f>
        <v>0</v>
      </c>
      <c r="I14" s="88">
        <f>F14*D14</f>
        <v>36343.947929999995</v>
      </c>
      <c r="J14" s="101"/>
    </row>
    <row r="15" spans="1:12" x14ac:dyDescent="0.2">
      <c r="A15" s="85" t="s">
        <v>82</v>
      </c>
      <c r="B15" s="86"/>
      <c r="C15" s="86"/>
      <c r="D15" s="86"/>
      <c r="E15" s="87">
        <f>SUM(E11:E14)</f>
        <v>22610.33</v>
      </c>
      <c r="F15" s="87">
        <f>SUM(F11:F14)</f>
        <v>22813.822969999997</v>
      </c>
      <c r="G15" s="91">
        <f>SUM(G11:G14)</f>
        <v>1163504.9714699998</v>
      </c>
      <c r="H15" s="91">
        <f>SUM(H11:H14)</f>
        <v>0</v>
      </c>
      <c r="I15" s="91">
        <f>SUM(I11:I14)</f>
        <v>1163504.9714699998</v>
      </c>
      <c r="J15" s="101"/>
    </row>
    <row r="16" spans="1:12" s="44" customFormat="1" ht="8.1" customHeight="1" x14ac:dyDescent="0.2">
      <c r="A16" s="52"/>
      <c r="B16" s="73"/>
      <c r="C16" s="73"/>
      <c r="D16" s="73"/>
      <c r="E16" s="46"/>
      <c r="F16" s="46"/>
      <c r="G16" s="89"/>
      <c r="H16" s="89"/>
      <c r="I16" s="89"/>
    </row>
    <row r="17" spans="1:9" ht="15" x14ac:dyDescent="0.25">
      <c r="A17" s="60" t="s">
        <v>75</v>
      </c>
      <c r="B17" s="73" t="s">
        <v>178</v>
      </c>
      <c r="C17" s="73"/>
      <c r="D17" s="73"/>
      <c r="E17" s="46"/>
      <c r="F17" s="46"/>
      <c r="G17" s="89"/>
      <c r="H17" s="89"/>
      <c r="I17" s="89"/>
    </row>
    <row r="18" spans="1:9" x14ac:dyDescent="0.2">
      <c r="A18" s="51" t="s">
        <v>79</v>
      </c>
      <c r="B18" s="72">
        <v>51</v>
      </c>
      <c r="C18" s="72">
        <v>51</v>
      </c>
      <c r="D18" s="72">
        <v>51</v>
      </c>
      <c r="E18" s="49">
        <v>13908.419624432152</v>
      </c>
      <c r="F18" s="49">
        <f>E18*1.009</f>
        <v>14033.59540105204</v>
      </c>
      <c r="G18" s="88">
        <f>C18*F18</f>
        <v>715713.36545365409</v>
      </c>
      <c r="H18" s="88">
        <f>I18-G18</f>
        <v>0</v>
      </c>
      <c r="I18" s="88">
        <f>F18*D18</f>
        <v>715713.36545365409</v>
      </c>
    </row>
    <row r="19" spans="1:9" x14ac:dyDescent="0.2">
      <c r="A19" s="51" t="s">
        <v>78</v>
      </c>
      <c r="B19" s="72">
        <v>51</v>
      </c>
      <c r="C19" s="72">
        <v>51</v>
      </c>
      <c r="D19" s="72">
        <v>51</v>
      </c>
      <c r="E19" s="49">
        <f>4727.22670489812-17</f>
        <v>4710.2267048981203</v>
      </c>
      <c r="F19" s="49">
        <f t="shared" ref="F19:F21" si="1">E19*1.009</f>
        <v>4752.6187452422027</v>
      </c>
      <c r="G19" s="88">
        <f>C19*F19</f>
        <v>242383.55600735234</v>
      </c>
      <c r="H19" s="88">
        <f>I19-G19</f>
        <v>0</v>
      </c>
      <c r="I19" s="88">
        <f>F19*D19</f>
        <v>242383.55600735234</v>
      </c>
    </row>
    <row r="20" spans="1:9" x14ac:dyDescent="0.2">
      <c r="A20" s="51" t="s">
        <v>77</v>
      </c>
      <c r="B20" s="72">
        <v>51</v>
      </c>
      <c r="C20" s="72">
        <v>51</v>
      </c>
      <c r="D20" s="72">
        <v>51</v>
      </c>
      <c r="E20" s="49">
        <v>875.51222866909552</v>
      </c>
      <c r="F20" s="49">
        <f t="shared" si="1"/>
        <v>883.39183872711726</v>
      </c>
      <c r="G20" s="88">
        <f>C20*F20</f>
        <v>45052.983775082983</v>
      </c>
      <c r="H20" s="88">
        <f>I20-G20</f>
        <v>0</v>
      </c>
      <c r="I20" s="88">
        <f>F20*D20</f>
        <v>45052.983775082983</v>
      </c>
    </row>
    <row r="21" spans="1:9" x14ac:dyDescent="0.2">
      <c r="A21" s="51" t="s">
        <v>76</v>
      </c>
      <c r="B21" s="72">
        <v>51</v>
      </c>
      <c r="C21" s="72">
        <v>51</v>
      </c>
      <c r="D21" s="72">
        <v>51</v>
      </c>
      <c r="E21" s="49">
        <f>473.71144200063+155</f>
        <v>628.71144200062997</v>
      </c>
      <c r="F21" s="49">
        <f t="shared" si="1"/>
        <v>634.36984497863557</v>
      </c>
      <c r="G21" s="88">
        <f>C21*F21</f>
        <v>32352.862093910415</v>
      </c>
      <c r="H21" s="88">
        <f>I21-G21</f>
        <v>0</v>
      </c>
      <c r="I21" s="88">
        <f>F21*D21</f>
        <v>32352.862093910415</v>
      </c>
    </row>
    <row r="22" spans="1:9" x14ac:dyDescent="0.2">
      <c r="A22" s="85" t="s">
        <v>83</v>
      </c>
      <c r="B22" s="86"/>
      <c r="C22" s="86"/>
      <c r="D22" s="86"/>
      <c r="E22" s="87">
        <f>SUM(E18:E21)</f>
        <v>20122.87</v>
      </c>
      <c r="F22" s="87">
        <f t="shared" ref="F22:I22" si="2">SUM(F18:F21)</f>
        <v>20303.975829999996</v>
      </c>
      <c r="G22" s="91">
        <f t="shared" si="2"/>
        <v>1035502.7673299998</v>
      </c>
      <c r="H22" s="91">
        <f t="shared" si="2"/>
        <v>0</v>
      </c>
      <c r="I22" s="91">
        <f t="shared" si="2"/>
        <v>1035502.7673299998</v>
      </c>
    </row>
    <row r="23" spans="1:9" s="44" customFormat="1" ht="8.1" customHeight="1" x14ac:dyDescent="0.2">
      <c r="A23" s="52"/>
      <c r="B23" s="73"/>
      <c r="C23" s="73"/>
      <c r="D23" s="73"/>
      <c r="E23" s="46"/>
      <c r="F23" s="46"/>
      <c r="G23" s="89"/>
      <c r="H23" s="89"/>
      <c r="I23" s="89"/>
    </row>
    <row r="24" spans="1:9" ht="15" x14ac:dyDescent="0.25">
      <c r="A24" s="59" t="s">
        <v>80</v>
      </c>
      <c r="B24" s="74"/>
      <c r="C24" s="74"/>
      <c r="D24" s="74"/>
      <c r="E24" s="50"/>
      <c r="F24" s="50"/>
      <c r="G24" s="90"/>
      <c r="H24" s="90"/>
      <c r="I24" s="90"/>
    </row>
    <row r="25" spans="1:9" x14ac:dyDescent="0.2">
      <c r="A25" s="51" t="s">
        <v>79</v>
      </c>
      <c r="B25" s="72">
        <v>26</v>
      </c>
      <c r="C25" s="72">
        <v>26</v>
      </c>
      <c r="D25" s="72">
        <v>26</v>
      </c>
      <c r="E25" s="49">
        <v>2178.5700000000002</v>
      </c>
      <c r="F25" s="49">
        <f>E25*1.009</f>
        <v>2198.17713</v>
      </c>
      <c r="G25" s="88">
        <f>(C25*F25)-17</f>
        <v>57135.605380000001</v>
      </c>
      <c r="H25" s="88">
        <f>I25-G25</f>
        <v>0</v>
      </c>
      <c r="I25" s="88">
        <f>(F25*D25)-17</f>
        <v>57135.605380000001</v>
      </c>
    </row>
    <row r="26" spans="1:9" x14ac:dyDescent="0.2">
      <c r="A26" s="51" t="s">
        <v>78</v>
      </c>
      <c r="B26" s="72">
        <v>26</v>
      </c>
      <c r="C26" s="72">
        <v>26</v>
      </c>
      <c r="D26" s="72">
        <v>26</v>
      </c>
      <c r="E26" s="49">
        <v>1458.44</v>
      </c>
      <c r="F26" s="49">
        <f t="shared" ref="F26:F28" si="3">E26*1.009</f>
        <v>1471.5659599999999</v>
      </c>
      <c r="G26" s="88">
        <f>C26*F26</f>
        <v>38260.714959999998</v>
      </c>
      <c r="H26" s="88">
        <f>I26-G26</f>
        <v>0</v>
      </c>
      <c r="I26" s="88">
        <f>F26*D26</f>
        <v>38260.714959999998</v>
      </c>
    </row>
    <row r="27" spans="1:9" x14ac:dyDescent="0.2">
      <c r="A27" s="51" t="s">
        <v>77</v>
      </c>
      <c r="B27" s="72">
        <v>26</v>
      </c>
      <c r="C27" s="72">
        <v>26</v>
      </c>
      <c r="D27" s="72">
        <v>26</v>
      </c>
      <c r="E27" s="49">
        <f>2464.4-288</f>
        <v>2176.4</v>
      </c>
      <c r="F27" s="49">
        <f t="shared" si="3"/>
        <v>2195.9875999999999</v>
      </c>
      <c r="G27" s="88">
        <f>C27*F27</f>
        <v>57095.677599999995</v>
      </c>
      <c r="H27" s="88">
        <f>I27-G27</f>
        <v>0</v>
      </c>
      <c r="I27" s="88">
        <f>F27*D27</f>
        <v>57095.677599999995</v>
      </c>
    </row>
    <row r="28" spans="1:9" x14ac:dyDescent="0.2">
      <c r="A28" s="51" t="s">
        <v>76</v>
      </c>
      <c r="B28" s="72">
        <v>26</v>
      </c>
      <c r="C28" s="72">
        <v>26</v>
      </c>
      <c r="D28" s="72">
        <v>26</v>
      </c>
      <c r="E28" s="49">
        <v>185.84</v>
      </c>
      <c r="F28" s="49">
        <f t="shared" si="3"/>
        <v>187.51255999999998</v>
      </c>
      <c r="G28" s="88">
        <f>C28*F28</f>
        <v>4875.3265599999995</v>
      </c>
      <c r="H28" s="88">
        <f>I28-G28</f>
        <v>0</v>
      </c>
      <c r="I28" s="88">
        <f>F28*D28</f>
        <v>4875.3265599999995</v>
      </c>
    </row>
    <row r="29" spans="1:9" x14ac:dyDescent="0.2">
      <c r="A29" s="85" t="s">
        <v>84</v>
      </c>
      <c r="B29" s="85"/>
      <c r="C29" s="85"/>
      <c r="D29" s="85"/>
      <c r="E29" s="87">
        <f>SUM(E25:E28)</f>
        <v>5999.25</v>
      </c>
      <c r="F29" s="87">
        <f t="shared" ref="F29:I29" si="4">SUM(F25:F28)</f>
        <v>6053.2432500000004</v>
      </c>
      <c r="G29" s="91">
        <f t="shared" si="4"/>
        <v>157367.32449999999</v>
      </c>
      <c r="H29" s="91">
        <f t="shared" si="4"/>
        <v>0</v>
      </c>
      <c r="I29" s="91">
        <f t="shared" si="4"/>
        <v>157367.32449999999</v>
      </c>
    </row>
    <row r="30" spans="1:9" ht="8.1" customHeight="1" x14ac:dyDescent="0.2">
      <c r="A30" s="52"/>
      <c r="B30" s="73"/>
      <c r="C30" s="73"/>
      <c r="D30" s="73"/>
      <c r="E30" s="46"/>
      <c r="F30" s="46"/>
      <c r="G30" s="89"/>
      <c r="H30" s="89"/>
      <c r="I30" s="89"/>
    </row>
    <row r="31" spans="1:9" x14ac:dyDescent="0.2">
      <c r="A31" s="12" t="s">
        <v>85</v>
      </c>
      <c r="B31" s="75"/>
      <c r="C31" s="75"/>
      <c r="D31" s="75"/>
      <c r="E31" s="20">
        <f>E29+E22+E15</f>
        <v>48732.45</v>
      </c>
      <c r="F31" s="20">
        <f t="shared" ref="F31:I31" si="5">F29+F22+F15</f>
        <v>49171.042049999989</v>
      </c>
      <c r="G31" s="69">
        <f t="shared" si="5"/>
        <v>2356375.0632999996</v>
      </c>
      <c r="H31" s="69">
        <f t="shared" si="5"/>
        <v>0</v>
      </c>
      <c r="I31" s="69">
        <f t="shared" si="5"/>
        <v>2356375.0632999996</v>
      </c>
    </row>
    <row r="32" spans="1:9" ht="27.75" customHeight="1" x14ac:dyDescent="0.2">
      <c r="I32" s="99"/>
    </row>
    <row r="33" spans="5:7" ht="13.35" customHeight="1" x14ac:dyDescent="0.2">
      <c r="E33" s="100"/>
      <c r="G33" s="99"/>
    </row>
    <row r="34" spans="5:7" ht="13.35" customHeight="1" x14ac:dyDescent="0.2"/>
    <row r="35" spans="5:7" ht="13.35" customHeight="1" x14ac:dyDescent="0.2"/>
    <row r="36" spans="5:7" ht="13.35" customHeight="1" x14ac:dyDescent="0.2"/>
    <row r="37" spans="5:7" ht="13.35" customHeight="1" x14ac:dyDescent="0.2"/>
    <row r="38" spans="5:7" ht="13.35" customHeight="1" x14ac:dyDescent="0.2"/>
    <row r="39" spans="5:7" ht="13.35" customHeight="1" x14ac:dyDescent="0.2"/>
    <row r="40" spans="5:7" ht="13.35" customHeight="1" x14ac:dyDescent="0.2"/>
    <row r="41" spans="5:7" ht="13.35" customHeight="1" x14ac:dyDescent="0.2"/>
    <row r="42" spans="5:7" ht="13.35" customHeight="1" x14ac:dyDescent="0.2"/>
    <row r="43" spans="5:7" ht="13.35" customHeight="1" x14ac:dyDescent="0.2"/>
    <row r="44" spans="5:7" ht="13.35" customHeight="1" x14ac:dyDescent="0.2"/>
    <row r="45" spans="5:7" ht="13.35" customHeight="1" x14ac:dyDescent="0.2"/>
    <row r="46" spans="5:7" ht="13.35" customHeight="1" x14ac:dyDescent="0.2"/>
    <row r="47" spans="5:7" ht="13.35" customHeight="1" x14ac:dyDescent="0.2"/>
    <row r="48" spans="5:7" ht="13.35" customHeight="1" x14ac:dyDescent="0.2"/>
    <row r="49" ht="13.35" customHeight="1" x14ac:dyDescent="0.2"/>
    <row r="50" ht="13.35" customHeight="1" x14ac:dyDescent="0.2"/>
    <row r="51" ht="13.35" customHeight="1" x14ac:dyDescent="0.2"/>
    <row r="52" ht="13.35" customHeight="1" x14ac:dyDescent="0.2"/>
    <row r="53" ht="13.35" customHeight="1" x14ac:dyDescent="0.2"/>
    <row r="54" ht="13.35" customHeight="1" x14ac:dyDescent="0.2"/>
    <row r="55" ht="13.35" customHeight="1" x14ac:dyDescent="0.2"/>
    <row r="56" ht="13.35" customHeight="1" x14ac:dyDescent="0.2"/>
    <row r="57" ht="13.35" customHeight="1" x14ac:dyDescent="0.2"/>
    <row r="58" ht="13.35" customHeight="1" x14ac:dyDescent="0.2"/>
    <row r="59" ht="13.35" customHeight="1" x14ac:dyDescent="0.2"/>
    <row r="60" ht="13.35" customHeight="1" x14ac:dyDescent="0.2"/>
    <row r="61" ht="13.35" customHeight="1" x14ac:dyDescent="0.2"/>
    <row r="62" ht="13.35" customHeight="1" x14ac:dyDescent="0.2"/>
    <row r="63" ht="13.35" customHeight="1" x14ac:dyDescent="0.2"/>
    <row r="64" ht="13.35" customHeight="1" x14ac:dyDescent="0.2"/>
    <row r="65" ht="13.35" customHeight="1" x14ac:dyDescent="0.2"/>
    <row r="66" ht="13.35" customHeight="1" x14ac:dyDescent="0.2"/>
    <row r="67" ht="13.35" customHeight="1" x14ac:dyDescent="0.2"/>
    <row r="68" ht="13.35" customHeight="1" x14ac:dyDescent="0.2"/>
    <row r="69" ht="13.35" customHeight="1" x14ac:dyDescent="0.2"/>
    <row r="70" ht="13.35" customHeight="1" x14ac:dyDescent="0.2"/>
    <row r="71" ht="13.35" customHeight="1" x14ac:dyDescent="0.2"/>
    <row r="72" ht="13.35" customHeight="1" x14ac:dyDescent="0.2"/>
    <row r="73" ht="13.35" customHeight="1" x14ac:dyDescent="0.2"/>
    <row r="74" ht="13.35" customHeight="1" x14ac:dyDescent="0.2"/>
    <row r="75" ht="13.35" customHeight="1" x14ac:dyDescent="0.2"/>
    <row r="76" ht="13.35" customHeight="1" x14ac:dyDescent="0.2"/>
    <row r="77" ht="13.35" customHeight="1" x14ac:dyDescent="0.2"/>
    <row r="78" ht="13.35" customHeight="1" x14ac:dyDescent="0.2"/>
    <row r="79" ht="13.35" customHeight="1" x14ac:dyDescent="0.2"/>
    <row r="80" ht="13.35" customHeight="1" x14ac:dyDescent="0.2"/>
    <row r="81" ht="13.35" customHeight="1" x14ac:dyDescent="0.2"/>
    <row r="82" ht="13.35" customHeight="1" x14ac:dyDescent="0.2"/>
    <row r="83" ht="13.35" customHeight="1" x14ac:dyDescent="0.2"/>
    <row r="84" ht="13.35" customHeight="1" x14ac:dyDescent="0.2"/>
    <row r="85" ht="13.35" customHeight="1" x14ac:dyDescent="0.2"/>
    <row r="86" ht="13.35" customHeight="1" x14ac:dyDescent="0.2"/>
    <row r="87" ht="13.35" customHeight="1" x14ac:dyDescent="0.2"/>
    <row r="88" ht="13.35" customHeight="1" x14ac:dyDescent="0.2"/>
    <row r="89" ht="13.35" customHeight="1" x14ac:dyDescent="0.2"/>
    <row r="90" ht="13.35" customHeight="1" x14ac:dyDescent="0.2"/>
    <row r="91" ht="13.35" customHeight="1" x14ac:dyDescent="0.2"/>
    <row r="92" ht="13.35" customHeight="1" x14ac:dyDescent="0.2"/>
    <row r="93" ht="13.35" customHeight="1" x14ac:dyDescent="0.2"/>
    <row r="94" ht="13.35" customHeight="1" x14ac:dyDescent="0.2"/>
    <row r="95" ht="13.35" customHeight="1" x14ac:dyDescent="0.2"/>
    <row r="96" ht="13.35" customHeight="1" x14ac:dyDescent="0.2"/>
    <row r="97" ht="13.35" customHeight="1" x14ac:dyDescent="0.2"/>
    <row r="98" ht="13.35" customHeight="1" x14ac:dyDescent="0.2"/>
    <row r="99" ht="13.35" customHeight="1" x14ac:dyDescent="0.2"/>
    <row r="100" ht="13.35" customHeight="1" x14ac:dyDescent="0.2"/>
    <row r="101" ht="13.35" customHeight="1" x14ac:dyDescent="0.2"/>
    <row r="102" ht="13.35" customHeight="1" x14ac:dyDescent="0.2"/>
    <row r="103" ht="13.35" customHeight="1" x14ac:dyDescent="0.2"/>
    <row r="104" ht="13.35" customHeight="1" x14ac:dyDescent="0.2"/>
    <row r="105" ht="13.35" customHeight="1" x14ac:dyDescent="0.2"/>
    <row r="106" ht="13.35" customHeight="1" x14ac:dyDescent="0.2"/>
    <row r="107" ht="13.35" customHeight="1" x14ac:dyDescent="0.2"/>
    <row r="108" ht="13.35" customHeight="1" x14ac:dyDescent="0.2"/>
    <row r="109" ht="13.35" customHeight="1" x14ac:dyDescent="0.2"/>
    <row r="110" ht="13.35" customHeight="1" x14ac:dyDescent="0.2"/>
    <row r="111" ht="13.35" customHeight="1" x14ac:dyDescent="0.2"/>
    <row r="112" ht="13.35" customHeight="1" x14ac:dyDescent="0.2"/>
    <row r="113" ht="13.35" customHeight="1" x14ac:dyDescent="0.2"/>
    <row r="114" ht="13.35" customHeight="1" x14ac:dyDescent="0.2"/>
    <row r="115" ht="13.35" customHeight="1" x14ac:dyDescent="0.2"/>
    <row r="116" ht="13.35" customHeight="1" x14ac:dyDescent="0.2"/>
    <row r="117" ht="13.35" customHeight="1" x14ac:dyDescent="0.2"/>
    <row r="118" ht="13.35" customHeight="1" x14ac:dyDescent="0.2"/>
    <row r="119" ht="13.35" customHeight="1" x14ac:dyDescent="0.2"/>
    <row r="120" ht="13.35" customHeight="1" x14ac:dyDescent="0.2"/>
    <row r="121" ht="13.35" customHeight="1" x14ac:dyDescent="0.2"/>
    <row r="122" ht="13.35" customHeight="1" x14ac:dyDescent="0.2"/>
    <row r="123" ht="13.35" customHeight="1" x14ac:dyDescent="0.2"/>
    <row r="124" ht="13.35" customHeight="1" x14ac:dyDescent="0.2"/>
    <row r="125" ht="13.35" customHeight="1" x14ac:dyDescent="0.2"/>
    <row r="126" ht="13.35" customHeight="1" x14ac:dyDescent="0.2"/>
    <row r="127" ht="13.35" customHeight="1" x14ac:dyDescent="0.2"/>
  </sheetData>
  <mergeCells count="5">
    <mergeCell ref="A1:I1"/>
    <mergeCell ref="A2:I2"/>
    <mergeCell ref="A3:I3"/>
    <mergeCell ref="A4:I4"/>
    <mergeCell ref="A6:I6"/>
  </mergeCells>
  <printOptions horizontalCentered="1"/>
  <pageMargins left="0.25" right="0.25" top="0.25" bottom="0.25" header="0.5" footer="0.5"/>
  <pageSetup scale="9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4"/>
  <sheetViews>
    <sheetView showGridLines="0" zoomScale="130" zoomScaleNormal="130" zoomScaleSheetLayoutView="80" zoomScalePageLayoutView="130" workbookViewId="0">
      <selection sqref="A1:G1"/>
    </sheetView>
  </sheetViews>
  <sheetFormatPr defaultColWidth="8.85546875" defaultRowHeight="12.75" x14ac:dyDescent="0.2"/>
  <cols>
    <col min="1" max="1" width="39" style="1" customWidth="1"/>
    <col min="2" max="2" width="14.7109375" style="1" customWidth="1"/>
    <col min="3" max="3" width="14.7109375" style="104" customWidth="1"/>
    <col min="4" max="4" width="14.7109375" style="1" customWidth="1"/>
    <col min="5" max="7" width="15.7109375" style="1" customWidth="1"/>
    <col min="8" max="8" width="13.42578125" style="1" bestFit="1" customWidth="1"/>
    <col min="9" max="9" width="12.42578125" style="1" bestFit="1" customWidth="1"/>
    <col min="10" max="13" width="12.28515625" style="1" bestFit="1" customWidth="1"/>
    <col min="14" max="14" width="8.85546875" style="1"/>
    <col min="15" max="16" width="12.28515625" style="1" bestFit="1" customWidth="1"/>
    <col min="17" max="16384" width="8.85546875" style="1"/>
  </cols>
  <sheetData>
    <row r="1" spans="1:9" ht="15" x14ac:dyDescent="0.25">
      <c r="A1" s="165" t="s">
        <v>0</v>
      </c>
      <c r="B1" s="165"/>
      <c r="C1" s="165"/>
      <c r="D1" s="165"/>
      <c r="E1" s="165"/>
      <c r="F1" s="165"/>
      <c r="G1" s="165"/>
    </row>
    <row r="2" spans="1:9" x14ac:dyDescent="0.2">
      <c r="A2" s="166" t="s">
        <v>137</v>
      </c>
      <c r="B2" s="166"/>
      <c r="C2" s="166"/>
      <c r="D2" s="166"/>
      <c r="E2" s="166"/>
      <c r="F2" s="166"/>
      <c r="G2" s="166"/>
    </row>
    <row r="3" spans="1:9" x14ac:dyDescent="0.2">
      <c r="A3" s="166" t="s">
        <v>123</v>
      </c>
      <c r="B3" s="166"/>
      <c r="C3" s="166"/>
      <c r="D3" s="166"/>
      <c r="E3" s="166"/>
      <c r="F3" s="166"/>
      <c r="G3" s="166"/>
    </row>
    <row r="4" spans="1:9" x14ac:dyDescent="0.2">
      <c r="A4" s="167" t="s">
        <v>197</v>
      </c>
      <c r="B4" s="167"/>
      <c r="C4" s="167"/>
      <c r="D4" s="167"/>
      <c r="E4" s="167"/>
      <c r="F4" s="167"/>
      <c r="G4" s="167"/>
    </row>
    <row r="5" spans="1:9" ht="15.75" customHeight="1" x14ac:dyDescent="0.2">
      <c r="A5" s="121"/>
      <c r="B5" s="113"/>
      <c r="C5" s="113"/>
      <c r="D5" s="113"/>
      <c r="E5" s="113"/>
      <c r="F5" s="113"/>
      <c r="G5" s="113"/>
    </row>
    <row r="6" spans="1:9" ht="27.95" customHeight="1" x14ac:dyDescent="0.2">
      <c r="A6" s="172" t="s">
        <v>140</v>
      </c>
      <c r="B6" s="172"/>
      <c r="C6" s="172"/>
      <c r="D6" s="172"/>
      <c r="E6" s="172"/>
      <c r="F6" s="172"/>
      <c r="G6" s="172"/>
    </row>
    <row r="7" spans="1:9" ht="12" customHeight="1" x14ac:dyDescent="0.2">
      <c r="A7" s="21"/>
      <c r="B7" s="2"/>
      <c r="C7" s="2"/>
      <c r="D7" s="2"/>
      <c r="E7" s="2"/>
      <c r="F7" s="2"/>
      <c r="G7" s="2"/>
    </row>
    <row r="8" spans="1:9" ht="25.5" x14ac:dyDescent="0.2">
      <c r="A8" s="3"/>
      <c r="B8" s="4" t="s">
        <v>93</v>
      </c>
      <c r="C8" s="4" t="s">
        <v>192</v>
      </c>
      <c r="D8" s="4" t="s">
        <v>193</v>
      </c>
      <c r="E8" s="4" t="s">
        <v>194</v>
      </c>
      <c r="F8" s="4" t="s">
        <v>190</v>
      </c>
      <c r="G8" s="4" t="s">
        <v>191</v>
      </c>
    </row>
    <row r="9" spans="1:9" x14ac:dyDescent="0.2">
      <c r="A9" s="5" t="s">
        <v>3</v>
      </c>
      <c r="B9" s="7"/>
      <c r="C9" s="8"/>
      <c r="D9" s="8"/>
      <c r="E9" s="8"/>
      <c r="F9" s="8"/>
      <c r="G9" s="8"/>
    </row>
    <row r="10" spans="1:9" x14ac:dyDescent="0.2">
      <c r="A10" s="173" t="s">
        <v>4</v>
      </c>
      <c r="B10" s="174"/>
      <c r="C10" s="174"/>
      <c r="D10" s="174"/>
      <c r="E10" s="174"/>
      <c r="F10" s="174"/>
      <c r="G10" s="175"/>
    </row>
    <row r="11" spans="1:9" x14ac:dyDescent="0.2">
      <c r="A11" s="9" t="s">
        <v>62</v>
      </c>
      <c r="B11" s="62">
        <v>2167906</v>
      </c>
      <c r="C11" s="62">
        <v>2207753</v>
      </c>
      <c r="D11" s="62">
        <v>2327918.7000000002</v>
      </c>
      <c r="E11" s="62">
        <f>'Revenue Projections_MFee'!G31</f>
        <v>2356375.0632999996</v>
      </c>
      <c r="F11" s="62">
        <f>'Revenue Projections_MFee'!H31</f>
        <v>0</v>
      </c>
      <c r="G11" s="62">
        <f>'Revenue Projections_MFee'!I31</f>
        <v>2356375.0632999996</v>
      </c>
      <c r="H11" s="68"/>
      <c r="I11" s="68"/>
    </row>
    <row r="12" spans="1:9" x14ac:dyDescent="0.2">
      <c r="A12" s="10" t="s">
        <v>5</v>
      </c>
      <c r="B12" s="62"/>
      <c r="C12" s="62"/>
      <c r="D12" s="62"/>
      <c r="E12" s="62"/>
      <c r="F12" s="62"/>
      <c r="G12" s="62">
        <f t="shared" ref="G12:G32" si="0">E12+F12</f>
        <v>0</v>
      </c>
      <c r="I12" s="68"/>
    </row>
    <row r="13" spans="1:9" x14ac:dyDescent="0.2">
      <c r="A13" s="9" t="s">
        <v>6</v>
      </c>
      <c r="B13" s="62"/>
      <c r="C13" s="62"/>
      <c r="D13" s="62"/>
      <c r="E13" s="62"/>
      <c r="F13" s="62"/>
      <c r="G13" s="62">
        <f t="shared" si="0"/>
        <v>0</v>
      </c>
      <c r="I13" s="68"/>
    </row>
    <row r="14" spans="1:9" x14ac:dyDescent="0.2">
      <c r="A14" s="169" t="s">
        <v>7</v>
      </c>
      <c r="B14" s="170"/>
      <c r="C14" s="170"/>
      <c r="D14" s="170"/>
      <c r="E14" s="170"/>
      <c r="F14" s="170"/>
      <c r="G14" s="171"/>
      <c r="I14" s="68"/>
    </row>
    <row r="15" spans="1:9" x14ac:dyDescent="0.2">
      <c r="A15" s="9" t="s">
        <v>8</v>
      </c>
      <c r="B15" s="62"/>
      <c r="C15" s="62"/>
      <c r="D15" s="62"/>
      <c r="E15" s="62"/>
      <c r="F15" s="62"/>
      <c r="G15" s="62">
        <f t="shared" si="0"/>
        <v>0</v>
      </c>
    </row>
    <row r="16" spans="1:9" x14ac:dyDescent="0.2">
      <c r="A16" s="9" t="s">
        <v>9</v>
      </c>
      <c r="B16" s="62"/>
      <c r="C16" s="62"/>
      <c r="D16" s="62"/>
      <c r="E16" s="62"/>
      <c r="F16" s="62"/>
      <c r="G16" s="62">
        <f t="shared" si="0"/>
        <v>0</v>
      </c>
      <c r="I16" s="68"/>
    </row>
    <row r="17" spans="1:9" x14ac:dyDescent="0.2">
      <c r="A17" s="9" t="s">
        <v>10</v>
      </c>
      <c r="B17" s="62"/>
      <c r="C17" s="62"/>
      <c r="D17" s="62"/>
      <c r="E17" s="62"/>
      <c r="F17" s="62"/>
      <c r="G17" s="62">
        <f t="shared" si="0"/>
        <v>0</v>
      </c>
      <c r="I17" s="103"/>
    </row>
    <row r="18" spans="1:9" x14ac:dyDescent="0.2">
      <c r="A18" s="9" t="s">
        <v>11</v>
      </c>
      <c r="B18" s="62"/>
      <c r="C18" s="62"/>
      <c r="D18" s="62"/>
      <c r="E18" s="62"/>
      <c r="F18" s="62"/>
      <c r="G18" s="62">
        <f t="shared" si="0"/>
        <v>0</v>
      </c>
    </row>
    <row r="19" spans="1:9" x14ac:dyDescent="0.2">
      <c r="A19" s="9" t="s">
        <v>12</v>
      </c>
      <c r="B19" s="62"/>
      <c r="C19" s="62"/>
      <c r="D19" s="62"/>
      <c r="E19" s="62"/>
      <c r="F19" s="62"/>
      <c r="G19" s="62">
        <f t="shared" si="0"/>
        <v>0</v>
      </c>
    </row>
    <row r="20" spans="1:9" x14ac:dyDescent="0.2">
      <c r="A20" s="9" t="s">
        <v>13</v>
      </c>
      <c r="B20" s="62"/>
      <c r="C20" s="62"/>
      <c r="D20" s="62"/>
      <c r="E20" s="62"/>
      <c r="F20" s="62"/>
      <c r="G20" s="62">
        <f t="shared" si="0"/>
        <v>0</v>
      </c>
    </row>
    <row r="21" spans="1:9" x14ac:dyDescent="0.2">
      <c r="A21" s="9" t="s">
        <v>14</v>
      </c>
      <c r="B21" s="62"/>
      <c r="C21" s="62"/>
      <c r="D21" s="62"/>
      <c r="E21" s="62"/>
      <c r="F21" s="62"/>
      <c r="G21" s="62">
        <f t="shared" si="0"/>
        <v>0</v>
      </c>
    </row>
    <row r="22" spans="1:9" x14ac:dyDescent="0.2">
      <c r="A22" s="9" t="s">
        <v>15</v>
      </c>
      <c r="B22" s="62"/>
      <c r="C22" s="62"/>
      <c r="D22" s="62"/>
      <c r="E22" s="62"/>
      <c r="F22" s="62"/>
      <c r="G22" s="62">
        <f t="shared" si="0"/>
        <v>0</v>
      </c>
    </row>
    <row r="23" spans="1:9" x14ac:dyDescent="0.2">
      <c r="A23" s="9" t="s">
        <v>16</v>
      </c>
      <c r="B23" s="62"/>
      <c r="C23" s="62"/>
      <c r="D23" s="62"/>
      <c r="E23" s="62"/>
      <c r="F23" s="62"/>
      <c r="G23" s="62">
        <f t="shared" si="0"/>
        <v>0</v>
      </c>
    </row>
    <row r="24" spans="1:9" x14ac:dyDescent="0.2">
      <c r="A24" s="9" t="s">
        <v>17</v>
      </c>
      <c r="B24" s="62"/>
      <c r="C24" s="62"/>
      <c r="D24" s="62"/>
      <c r="E24" s="62"/>
      <c r="F24" s="62"/>
      <c r="G24" s="62">
        <f t="shared" si="0"/>
        <v>0</v>
      </c>
    </row>
    <row r="25" spans="1:9" x14ac:dyDescent="0.2">
      <c r="A25" s="9" t="s">
        <v>18</v>
      </c>
      <c r="B25" s="62"/>
      <c r="C25" s="62"/>
      <c r="D25" s="62"/>
      <c r="E25" s="62"/>
      <c r="F25" s="62"/>
      <c r="G25" s="62">
        <f t="shared" si="0"/>
        <v>0</v>
      </c>
    </row>
    <row r="26" spans="1:9" x14ac:dyDescent="0.2">
      <c r="A26" s="9" t="s">
        <v>19</v>
      </c>
      <c r="B26" s="9"/>
      <c r="C26" s="9"/>
      <c r="D26" s="9"/>
      <c r="E26" s="62"/>
      <c r="F26" s="62"/>
      <c r="G26" s="62">
        <f t="shared" si="0"/>
        <v>0</v>
      </c>
    </row>
    <row r="27" spans="1:9" x14ac:dyDescent="0.2">
      <c r="A27" s="9" t="s">
        <v>20</v>
      </c>
      <c r="B27" s="62"/>
      <c r="C27" s="62"/>
      <c r="D27" s="62"/>
      <c r="E27" s="62"/>
      <c r="F27" s="62"/>
      <c r="G27" s="62">
        <f t="shared" si="0"/>
        <v>0</v>
      </c>
    </row>
    <row r="28" spans="1:9" x14ac:dyDescent="0.2">
      <c r="A28" s="9" t="s">
        <v>87</v>
      </c>
      <c r="B28" s="62"/>
      <c r="C28" s="62"/>
      <c r="D28" s="62"/>
      <c r="E28" s="62"/>
      <c r="F28" s="62"/>
      <c r="G28" s="62">
        <f t="shared" si="0"/>
        <v>0</v>
      </c>
    </row>
    <row r="29" spans="1:9" ht="14.25" customHeight="1" x14ac:dyDescent="0.2">
      <c r="A29" s="9" t="s">
        <v>145</v>
      </c>
      <c r="B29" s="62">
        <v>2304998</v>
      </c>
      <c r="C29" s="62">
        <v>2409513</v>
      </c>
      <c r="D29" s="62">
        <v>2153872</v>
      </c>
      <c r="E29" s="62">
        <v>2231696.3029999998</v>
      </c>
      <c r="F29" s="62"/>
      <c r="G29" s="62">
        <v>2231696.3029999998</v>
      </c>
      <c r="H29" s="68"/>
    </row>
    <row r="30" spans="1:9" x14ac:dyDescent="0.2">
      <c r="A30" s="176" t="s">
        <v>21</v>
      </c>
      <c r="B30" s="177"/>
      <c r="C30" s="177"/>
      <c r="D30" s="177"/>
      <c r="E30" s="177"/>
      <c r="F30" s="177"/>
      <c r="G30" s="178"/>
      <c r="H30" s="68"/>
    </row>
    <row r="31" spans="1:9" x14ac:dyDescent="0.2">
      <c r="A31" s="11" t="s">
        <v>22</v>
      </c>
      <c r="B31" s="62"/>
      <c r="C31" s="63"/>
      <c r="D31" s="63"/>
      <c r="E31" s="63"/>
      <c r="F31" s="63"/>
      <c r="G31" s="63">
        <f t="shared" si="0"/>
        <v>0</v>
      </c>
    </row>
    <row r="32" spans="1:9" ht="14.25" customHeight="1" x14ac:dyDescent="0.2">
      <c r="A32" s="11" t="s">
        <v>23</v>
      </c>
      <c r="B32" s="62"/>
      <c r="C32" s="63"/>
      <c r="D32" s="63"/>
      <c r="E32" s="63"/>
      <c r="F32" s="63"/>
      <c r="G32" s="63">
        <f t="shared" si="0"/>
        <v>0</v>
      </c>
    </row>
    <row r="33" spans="1:16" x14ac:dyDescent="0.2">
      <c r="A33" s="12" t="s">
        <v>24</v>
      </c>
      <c r="B33" s="69">
        <f t="shared" ref="B33:G33" si="1">SUM(B11:B32)</f>
        <v>4472904</v>
      </c>
      <c r="C33" s="69">
        <f>C11+C29</f>
        <v>4617266</v>
      </c>
      <c r="D33" s="69">
        <f>SUM(D11:D32)</f>
        <v>4481790.7</v>
      </c>
      <c r="E33" s="69">
        <f t="shared" si="1"/>
        <v>4588071.3662999999</v>
      </c>
      <c r="F33" s="69">
        <f t="shared" si="1"/>
        <v>0</v>
      </c>
      <c r="G33" s="69">
        <f t="shared" si="1"/>
        <v>4588071.3662999999</v>
      </c>
      <c r="H33" s="99"/>
      <c r="I33" s="103"/>
      <c r="J33" s="119"/>
      <c r="K33" s="119"/>
      <c r="L33" s="119"/>
      <c r="M33" s="119"/>
      <c r="O33" s="119"/>
      <c r="P33" s="119"/>
    </row>
    <row r="34" spans="1:16" ht="6" customHeight="1" x14ac:dyDescent="0.2">
      <c r="A34" s="6"/>
      <c r="B34" s="64"/>
      <c r="C34" s="65"/>
      <c r="D34" s="65"/>
      <c r="E34" s="65"/>
      <c r="F34" s="65"/>
      <c r="G34" s="65"/>
    </row>
    <row r="35" spans="1:16" x14ac:dyDescent="0.2">
      <c r="A35" s="5" t="s">
        <v>25</v>
      </c>
      <c r="B35" s="62"/>
      <c r="C35" s="63"/>
      <c r="D35" s="63"/>
      <c r="E35" s="63"/>
      <c r="F35" s="63"/>
      <c r="G35" s="63"/>
      <c r="I35" s="103"/>
      <c r="J35" s="119"/>
    </row>
    <row r="36" spans="1:16" x14ac:dyDescent="0.2">
      <c r="A36" s="173" t="s">
        <v>26</v>
      </c>
      <c r="B36" s="174"/>
      <c r="C36" s="174"/>
      <c r="D36" s="174"/>
      <c r="E36" s="174"/>
      <c r="F36" s="174"/>
      <c r="G36" s="175"/>
      <c r="H36" s="101"/>
      <c r="I36" s="101"/>
    </row>
    <row r="37" spans="1:16" x14ac:dyDescent="0.2">
      <c r="A37" s="9" t="s">
        <v>27</v>
      </c>
      <c r="B37" s="62">
        <v>1108180.5299999996</v>
      </c>
      <c r="C37" s="62">
        <v>1196547.8899999999</v>
      </c>
      <c r="D37" s="62">
        <v>1350196</v>
      </c>
      <c r="E37" s="62">
        <v>1263064.78</v>
      </c>
      <c r="F37" s="62"/>
      <c r="G37" s="62">
        <v>1263064.78</v>
      </c>
      <c r="H37" s="101"/>
      <c r="I37" s="68"/>
      <c r="J37" s="119"/>
    </row>
    <row r="38" spans="1:16" x14ac:dyDescent="0.2">
      <c r="A38" s="9" t="s">
        <v>28</v>
      </c>
      <c r="B38" s="62">
        <v>991553.49999999977</v>
      </c>
      <c r="C38" s="62">
        <v>944451</v>
      </c>
      <c r="D38" s="62">
        <v>1100633</v>
      </c>
      <c r="E38" s="62">
        <f>1100700</f>
        <v>1100700</v>
      </c>
      <c r="F38" s="62"/>
      <c r="G38" s="63">
        <v>1100700</v>
      </c>
      <c r="H38" s="101"/>
      <c r="I38" s="102"/>
    </row>
    <row r="39" spans="1:16" x14ac:dyDescent="0.2">
      <c r="A39" s="9" t="s">
        <v>29</v>
      </c>
      <c r="B39" s="62">
        <v>284312</v>
      </c>
      <c r="C39" s="62">
        <v>315214</v>
      </c>
      <c r="D39" s="62">
        <v>381293.70465280005</v>
      </c>
      <c r="E39" s="62">
        <v>364456.88740000007</v>
      </c>
      <c r="F39" s="62"/>
      <c r="G39" s="62">
        <v>364456.88740000007</v>
      </c>
      <c r="H39" s="120"/>
    </row>
    <row r="40" spans="1:16" x14ac:dyDescent="0.2">
      <c r="A40" s="9" t="s">
        <v>175</v>
      </c>
      <c r="B40" s="62"/>
      <c r="C40" s="62"/>
      <c r="D40" s="62"/>
      <c r="E40" s="62"/>
      <c r="F40" s="62"/>
      <c r="G40" s="63">
        <f t="shared" ref="G40:G66" si="2">E40+F40</f>
        <v>0</v>
      </c>
      <c r="H40" s="102"/>
    </row>
    <row r="41" spans="1:16" x14ac:dyDescent="0.2">
      <c r="A41" s="176" t="s">
        <v>30</v>
      </c>
      <c r="B41" s="177"/>
      <c r="C41" s="177"/>
      <c r="D41" s="177"/>
      <c r="E41" s="177"/>
      <c r="F41" s="177"/>
      <c r="G41" s="178"/>
    </row>
    <row r="42" spans="1:16" x14ac:dyDescent="0.2">
      <c r="A42" s="9" t="s">
        <v>31</v>
      </c>
      <c r="B42" s="62">
        <v>150026</v>
      </c>
      <c r="C42" s="62">
        <v>138039</v>
      </c>
      <c r="D42" s="62">
        <v>135350</v>
      </c>
      <c r="E42" s="62">
        <v>145777.886875</v>
      </c>
      <c r="F42" s="62"/>
      <c r="G42" s="63">
        <v>145777.886875</v>
      </c>
    </row>
    <row r="43" spans="1:16" x14ac:dyDescent="0.2">
      <c r="A43" s="9" t="s">
        <v>32</v>
      </c>
      <c r="B43" s="62"/>
      <c r="C43" s="62"/>
      <c r="D43" s="62"/>
      <c r="E43" s="62"/>
      <c r="F43" s="62"/>
      <c r="G43" s="63">
        <f t="shared" si="2"/>
        <v>0</v>
      </c>
    </row>
    <row r="44" spans="1:16" x14ac:dyDescent="0.2">
      <c r="A44" s="176" t="s">
        <v>33</v>
      </c>
      <c r="B44" s="177"/>
      <c r="C44" s="177"/>
      <c r="D44" s="177"/>
      <c r="E44" s="177"/>
      <c r="F44" s="177"/>
      <c r="G44" s="178"/>
    </row>
    <row r="45" spans="1:16" x14ac:dyDescent="0.2">
      <c r="A45" s="9" t="s">
        <v>34</v>
      </c>
      <c r="B45" s="62"/>
      <c r="C45" s="62"/>
      <c r="D45" s="62"/>
      <c r="E45" s="62"/>
      <c r="F45" s="62"/>
      <c r="G45" s="63">
        <f t="shared" si="2"/>
        <v>0</v>
      </c>
    </row>
    <row r="46" spans="1:16" x14ac:dyDescent="0.2">
      <c r="A46" s="9" t="s">
        <v>35</v>
      </c>
      <c r="B46" s="62">
        <v>678447</v>
      </c>
      <c r="C46" s="62">
        <v>379416</v>
      </c>
      <c r="D46" s="62">
        <f>1179169.6-D58-D49-D54</f>
        <v>1179169.6000000001</v>
      </c>
      <c r="E46" s="62">
        <f>1319330-104638+60398</f>
        <v>1275090</v>
      </c>
      <c r="F46" s="62"/>
      <c r="G46" s="62">
        <f>E46</f>
        <v>1275090</v>
      </c>
      <c r="H46" s="101"/>
      <c r="J46" s="101"/>
    </row>
    <row r="47" spans="1:16" x14ac:dyDescent="0.2">
      <c r="A47" s="9" t="s">
        <v>36</v>
      </c>
      <c r="B47" s="62">
        <f>182491-85776+43237</f>
        <v>139952</v>
      </c>
      <c r="C47" s="62">
        <f>286259-192870</f>
        <v>93389</v>
      </c>
      <c r="D47" s="62">
        <v>87157</v>
      </c>
      <c r="E47" s="62">
        <v>88099.802499999991</v>
      </c>
      <c r="F47" s="62"/>
      <c r="G47" s="62">
        <v>88099.802499999991</v>
      </c>
      <c r="H47" s="68"/>
      <c r="J47" s="101"/>
      <c r="K47" s="68"/>
    </row>
    <row r="48" spans="1:16" x14ac:dyDescent="0.2">
      <c r="A48" s="9" t="s">
        <v>146</v>
      </c>
      <c r="B48" s="62">
        <v>0</v>
      </c>
      <c r="C48" s="62"/>
      <c r="D48" s="62">
        <v>0</v>
      </c>
      <c r="E48" s="62"/>
      <c r="F48" s="62"/>
      <c r="G48" s="62">
        <v>0</v>
      </c>
      <c r="H48" s="68"/>
      <c r="I48" s="101"/>
      <c r="J48" s="101"/>
    </row>
    <row r="49" spans="1:11" ht="14.25" customHeight="1" x14ac:dyDescent="0.2">
      <c r="A49" s="9" t="s">
        <v>37</v>
      </c>
      <c r="B49" s="62">
        <v>204408</v>
      </c>
      <c r="C49" s="62">
        <v>168796</v>
      </c>
      <c r="D49" s="62"/>
      <c r="E49" s="62"/>
      <c r="F49" s="62"/>
      <c r="G49" s="62">
        <f t="shared" si="2"/>
        <v>0</v>
      </c>
      <c r="H49" s="68"/>
      <c r="I49" s="101"/>
      <c r="J49" s="101"/>
    </row>
    <row r="50" spans="1:11" x14ac:dyDescent="0.2">
      <c r="A50" s="9" t="s">
        <v>38</v>
      </c>
      <c r="B50" s="62">
        <v>1361</v>
      </c>
      <c r="C50" s="62"/>
      <c r="D50" s="62"/>
      <c r="E50" s="62"/>
      <c r="F50" s="62"/>
      <c r="G50" s="62">
        <f t="shared" si="2"/>
        <v>0</v>
      </c>
      <c r="H50" s="68"/>
      <c r="I50" s="101"/>
      <c r="J50" s="102"/>
    </row>
    <row r="51" spans="1:11" x14ac:dyDescent="0.2">
      <c r="A51" s="9" t="s">
        <v>39</v>
      </c>
      <c r="B51" s="62">
        <v>7552</v>
      </c>
      <c r="C51" s="62">
        <v>12058</v>
      </c>
      <c r="D51" s="62"/>
      <c r="E51" s="62"/>
      <c r="F51" s="62"/>
      <c r="G51" s="62">
        <f t="shared" si="2"/>
        <v>0</v>
      </c>
      <c r="H51" s="68"/>
      <c r="I51" s="101"/>
    </row>
    <row r="52" spans="1:11" ht="14.25" customHeight="1" x14ac:dyDescent="0.2">
      <c r="A52" s="9" t="s">
        <v>40</v>
      </c>
      <c r="B52" s="62"/>
      <c r="C52" s="62">
        <v>24228</v>
      </c>
      <c r="D52" s="62"/>
      <c r="E52" s="62"/>
      <c r="F52" s="62"/>
      <c r="G52" s="62">
        <f t="shared" si="2"/>
        <v>0</v>
      </c>
      <c r="H52" s="102"/>
      <c r="I52" s="101"/>
    </row>
    <row r="53" spans="1:11" x14ac:dyDescent="0.2">
      <c r="A53" s="9" t="s">
        <v>41</v>
      </c>
      <c r="B53" s="62">
        <v>14815</v>
      </c>
      <c r="C53" s="62">
        <v>7965</v>
      </c>
      <c r="D53" s="62"/>
      <c r="E53" s="62"/>
      <c r="F53" s="62"/>
      <c r="G53" s="62">
        <f t="shared" si="2"/>
        <v>0</v>
      </c>
    </row>
    <row r="54" spans="1:11" x14ac:dyDescent="0.2">
      <c r="A54" s="9" t="s">
        <v>42</v>
      </c>
      <c r="B54" s="62">
        <v>38980</v>
      </c>
      <c r="C54" s="62">
        <v>39649</v>
      </c>
      <c r="D54" s="62"/>
      <c r="E54" s="62"/>
      <c r="F54" s="62"/>
      <c r="G54" s="62">
        <f t="shared" si="2"/>
        <v>0</v>
      </c>
      <c r="I54" s="101"/>
      <c r="J54" s="101"/>
    </row>
    <row r="55" spans="1:11" x14ac:dyDescent="0.2">
      <c r="A55" s="9" t="s">
        <v>43</v>
      </c>
      <c r="B55" s="62"/>
      <c r="C55" s="62">
        <v>199</v>
      </c>
      <c r="D55" s="62"/>
      <c r="E55" s="62"/>
      <c r="F55" s="62"/>
      <c r="G55" s="62">
        <f t="shared" si="2"/>
        <v>0</v>
      </c>
      <c r="I55" s="101"/>
      <c r="J55" s="101"/>
    </row>
    <row r="56" spans="1:11" x14ac:dyDescent="0.2">
      <c r="A56" s="9" t="s">
        <v>44</v>
      </c>
      <c r="B56" s="62">
        <v>32218</v>
      </c>
      <c r="C56" s="62">
        <v>26646</v>
      </c>
      <c r="D56" s="62">
        <v>27991</v>
      </c>
      <c r="E56" s="62">
        <v>30882</v>
      </c>
      <c r="F56" s="62"/>
      <c r="G56" s="62">
        <v>30882.5975</v>
      </c>
      <c r="I56" s="101"/>
      <c r="J56" s="101"/>
      <c r="K56" s="68"/>
    </row>
    <row r="57" spans="1:11" x14ac:dyDescent="0.2">
      <c r="A57" s="9" t="s">
        <v>45</v>
      </c>
      <c r="B57" s="62"/>
      <c r="C57" s="62"/>
      <c r="D57" s="62"/>
      <c r="E57" s="62"/>
      <c r="F57" s="62"/>
      <c r="G57" s="62">
        <v>0</v>
      </c>
      <c r="K57" s="68"/>
    </row>
    <row r="58" spans="1:11" x14ac:dyDescent="0.2">
      <c r="A58" s="9" t="s">
        <v>202</v>
      </c>
      <c r="B58" s="62">
        <f>10818+159109+3298+248346</f>
        <v>421571</v>
      </c>
      <c r="C58" s="62">
        <f>371362+2591+27521</f>
        <v>401474</v>
      </c>
      <c r="D58" s="62"/>
      <c r="E58" s="62">
        <v>0</v>
      </c>
      <c r="F58" s="62"/>
      <c r="G58" s="62">
        <v>0</v>
      </c>
      <c r="K58" s="68"/>
    </row>
    <row r="59" spans="1:11" x14ac:dyDescent="0.2">
      <c r="A59" s="9" t="s">
        <v>46</v>
      </c>
      <c r="B59" s="62"/>
      <c r="C59" s="62"/>
      <c r="D59" s="62"/>
      <c r="E59" s="62"/>
      <c r="F59" s="62"/>
      <c r="G59" s="62"/>
    </row>
    <row r="60" spans="1:11" x14ac:dyDescent="0.2">
      <c r="A60" s="169" t="s">
        <v>47</v>
      </c>
      <c r="B60" s="170"/>
      <c r="C60" s="170"/>
      <c r="D60" s="170"/>
      <c r="E60" s="170"/>
      <c r="F60" s="170"/>
      <c r="G60" s="171"/>
    </row>
    <row r="61" spans="1:11" x14ac:dyDescent="0.2">
      <c r="A61" s="9" t="s">
        <v>48</v>
      </c>
      <c r="B61" s="62">
        <v>50008.4</v>
      </c>
      <c r="C61" s="62">
        <f>1259495-1207865</f>
        <v>51630</v>
      </c>
      <c r="D61" s="62"/>
      <c r="E61" s="62"/>
      <c r="F61" s="62"/>
      <c r="G61" s="62">
        <f t="shared" si="2"/>
        <v>0</v>
      </c>
    </row>
    <row r="62" spans="1:11" x14ac:dyDescent="0.2">
      <c r="A62" s="9" t="s">
        <v>49</v>
      </c>
      <c r="B62" s="62">
        <v>55394</v>
      </c>
      <c r="C62" s="62">
        <f>1158932-1099153</f>
        <v>59779</v>
      </c>
      <c r="D62" s="62"/>
      <c r="E62" s="62"/>
      <c r="F62" s="62"/>
      <c r="G62" s="62">
        <f t="shared" si="2"/>
        <v>0</v>
      </c>
    </row>
    <row r="63" spans="1:11" x14ac:dyDescent="0.2">
      <c r="A63" s="9" t="s">
        <v>50</v>
      </c>
      <c r="B63" s="62"/>
      <c r="C63" s="62"/>
      <c r="D63" s="62"/>
      <c r="E63" s="62"/>
      <c r="F63" s="62"/>
      <c r="G63" s="63">
        <f t="shared" si="2"/>
        <v>0</v>
      </c>
    </row>
    <row r="64" spans="1:11" x14ac:dyDescent="0.2">
      <c r="A64" s="9" t="s">
        <v>51</v>
      </c>
      <c r="B64" s="62"/>
      <c r="C64" s="62"/>
      <c r="D64" s="62"/>
      <c r="E64" s="62"/>
      <c r="F64" s="62"/>
      <c r="G64" s="63">
        <f t="shared" si="2"/>
        <v>0</v>
      </c>
    </row>
    <row r="65" spans="1:16" x14ac:dyDescent="0.2">
      <c r="A65" s="9" t="s">
        <v>52</v>
      </c>
      <c r="B65" s="62">
        <v>538430</v>
      </c>
      <c r="C65" s="62">
        <v>168759</v>
      </c>
      <c r="D65" s="62"/>
      <c r="E65" s="62"/>
      <c r="F65" s="62"/>
      <c r="G65" s="63">
        <f t="shared" si="2"/>
        <v>0</v>
      </c>
      <c r="I65" s="101"/>
      <c r="K65" s="103"/>
      <c r="L65" s="102"/>
    </row>
    <row r="66" spans="1:16" x14ac:dyDescent="0.2">
      <c r="A66" s="9" t="s">
        <v>53</v>
      </c>
      <c r="B66" s="62"/>
      <c r="C66" s="62"/>
      <c r="D66" s="62">
        <v>220000</v>
      </c>
      <c r="E66" s="62">
        <v>320000</v>
      </c>
      <c r="F66" s="62"/>
      <c r="G66" s="63">
        <f t="shared" si="2"/>
        <v>320000</v>
      </c>
      <c r="I66" s="101"/>
    </row>
    <row r="67" spans="1:16" x14ac:dyDescent="0.2">
      <c r="A67" s="13" t="s">
        <v>54</v>
      </c>
      <c r="B67" s="124">
        <f>SUM(B37:B66)</f>
        <v>4717208.43</v>
      </c>
      <c r="C67" s="124">
        <f>SUM(C37:C66)</f>
        <v>4028239.8899999997</v>
      </c>
      <c r="D67" s="124">
        <f>SUM(D37:D66)</f>
        <v>4481790.3046528008</v>
      </c>
      <c r="E67" s="124">
        <f t="shared" ref="E67:G67" si="3">SUM(E37:E66)</f>
        <v>4588071.3567749998</v>
      </c>
      <c r="F67" s="69">
        <f t="shared" si="3"/>
        <v>0</v>
      </c>
      <c r="G67" s="69">
        <f t="shared" si="3"/>
        <v>4588071.9542749999</v>
      </c>
      <c r="I67" s="103"/>
      <c r="J67" s="119"/>
      <c r="K67" s="119"/>
      <c r="L67" s="119"/>
      <c r="M67" s="119"/>
      <c r="O67" s="119"/>
      <c r="P67" s="119"/>
    </row>
    <row r="68" spans="1:16" ht="6" customHeight="1" thickBot="1" x14ac:dyDescent="0.25">
      <c r="A68" s="14"/>
      <c r="B68" s="66"/>
      <c r="C68" s="67"/>
      <c r="D68" s="67"/>
      <c r="E68" s="66"/>
      <c r="F68" s="67"/>
      <c r="G68" s="67"/>
    </row>
    <row r="69" spans="1:16" x14ac:dyDescent="0.2">
      <c r="A69" s="15" t="s">
        <v>55</v>
      </c>
      <c r="B69" s="94"/>
      <c r="C69" s="94">
        <f>1739940.73</f>
        <v>1739940.73</v>
      </c>
      <c r="D69" s="126">
        <f>C72</f>
        <v>2328915.8400000003</v>
      </c>
      <c r="E69" s="126">
        <f t="shared" ref="E69" si="4">D72</f>
        <v>2066916.2353471997</v>
      </c>
      <c r="F69" s="126"/>
      <c r="G69" s="94">
        <f>D72</f>
        <v>2066916.2353471997</v>
      </c>
      <c r="I69" s="119"/>
      <c r="J69" s="99"/>
    </row>
    <row r="70" spans="1:16" x14ac:dyDescent="0.2">
      <c r="A70" s="16" t="s">
        <v>56</v>
      </c>
      <c r="B70" s="95"/>
      <c r="C70" s="125">
        <f>C33-C67</f>
        <v>589026.11000000034</v>
      </c>
      <c r="D70" s="95">
        <f t="shared" ref="D70:G70" si="5">D33-D67</f>
        <v>0.39534719940274954</v>
      </c>
      <c r="E70" s="95">
        <f t="shared" si="5"/>
        <v>9.5250001177191734E-3</v>
      </c>
      <c r="F70" s="95">
        <f t="shared" si="5"/>
        <v>0</v>
      </c>
      <c r="G70" s="95">
        <f t="shared" si="5"/>
        <v>-0.58797500003129244</v>
      </c>
      <c r="H70" s="68"/>
      <c r="I70" s="119"/>
    </row>
    <row r="71" spans="1:16" ht="13.5" thickBot="1" x14ac:dyDescent="0.25">
      <c r="A71" s="17" t="s">
        <v>57</v>
      </c>
      <c r="B71" s="96"/>
      <c r="C71" s="122">
        <v>-51</v>
      </c>
      <c r="D71" s="123">
        <v>-262000</v>
      </c>
      <c r="E71" s="123">
        <v>-114000</v>
      </c>
      <c r="F71" s="116"/>
      <c r="G71" s="116">
        <f>E71</f>
        <v>-114000</v>
      </c>
      <c r="J71" s="101"/>
    </row>
    <row r="72" spans="1:16" ht="13.35" customHeight="1" thickBot="1" x14ac:dyDescent="0.25">
      <c r="A72" s="18" t="s">
        <v>58</v>
      </c>
      <c r="B72" s="82">
        <f>+B71+B70+B69</f>
        <v>0</v>
      </c>
      <c r="C72" s="82">
        <f>+C71+C70+C69</f>
        <v>2328915.8400000003</v>
      </c>
      <c r="D72" s="82">
        <f t="shared" ref="D72:G72" si="6">+D71+D70+D69</f>
        <v>2066916.2353471997</v>
      </c>
      <c r="E72" s="82">
        <f t="shared" si="6"/>
        <v>1952916.2448721998</v>
      </c>
      <c r="F72" s="82">
        <f t="shared" si="6"/>
        <v>0</v>
      </c>
      <c r="G72" s="82">
        <f t="shared" si="6"/>
        <v>1952915.6473721997</v>
      </c>
      <c r="J72" s="101"/>
    </row>
    <row r="73" spans="1:16" ht="6" customHeight="1" x14ac:dyDescent="0.2">
      <c r="B73" s="68"/>
      <c r="C73" s="68"/>
      <c r="D73" s="68"/>
      <c r="E73" s="68"/>
      <c r="F73" s="68"/>
      <c r="G73" s="68"/>
      <c r="J73" s="101"/>
    </row>
    <row r="74" spans="1:16" x14ac:dyDescent="0.2">
      <c r="A74" s="93" t="s">
        <v>176</v>
      </c>
      <c r="B74" s="68"/>
      <c r="C74" s="68"/>
      <c r="D74" s="68"/>
      <c r="E74" s="68"/>
      <c r="F74" s="68"/>
      <c r="G74" s="68"/>
      <c r="J74" s="101"/>
    </row>
    <row r="75" spans="1:16" ht="6" customHeight="1" thickBot="1" x14ac:dyDescent="0.25">
      <c r="B75" s="68"/>
      <c r="C75" s="68"/>
      <c r="D75" s="68"/>
      <c r="E75" s="68"/>
      <c r="F75" s="68"/>
      <c r="G75" s="68"/>
      <c r="J75" s="101"/>
    </row>
    <row r="76" spans="1:16" ht="13.35" customHeight="1" x14ac:dyDescent="0.2">
      <c r="A76" s="15" t="s">
        <v>59</v>
      </c>
      <c r="B76" s="94"/>
      <c r="C76" s="94">
        <v>1688433</v>
      </c>
      <c r="D76" s="126">
        <f>C76+D71</f>
        <v>1426433</v>
      </c>
      <c r="E76" s="126">
        <f>D76+E71</f>
        <v>1312433</v>
      </c>
      <c r="F76" s="94"/>
      <c r="G76" s="94">
        <f>D76+G71</f>
        <v>1312433</v>
      </c>
      <c r="J76" s="101"/>
    </row>
    <row r="77" spans="1:16" ht="13.35" customHeight="1" x14ac:dyDescent="0.2">
      <c r="A77" s="19" t="s">
        <v>60</v>
      </c>
      <c r="B77" s="97"/>
      <c r="C77" s="97"/>
      <c r="D77" s="127"/>
      <c r="E77" s="127"/>
      <c r="F77" s="97"/>
      <c r="G77" s="97"/>
      <c r="J77" s="101"/>
    </row>
    <row r="78" spans="1:16" ht="26.25" thickBot="1" x14ac:dyDescent="0.25">
      <c r="A78" s="92" t="s">
        <v>141</v>
      </c>
      <c r="B78" s="96"/>
      <c r="C78" s="128">
        <f>51456.68+C70</f>
        <v>640482.79000000039</v>
      </c>
      <c r="D78" s="128">
        <f>C78</f>
        <v>640482.79000000039</v>
      </c>
      <c r="E78" s="128">
        <f>D78+E70</f>
        <v>640482.7995250005</v>
      </c>
      <c r="F78" s="96"/>
      <c r="G78" s="96">
        <f>E78</f>
        <v>640482.7995250005</v>
      </c>
      <c r="J78" s="101"/>
    </row>
    <row r="79" spans="1:16" ht="13.35" customHeight="1" thickBot="1" x14ac:dyDescent="0.25">
      <c r="A79" s="18" t="s">
        <v>61</v>
      </c>
      <c r="B79" s="82">
        <f t="shared" ref="B79:G79" si="7">SUM(B76:B78)</f>
        <v>0</v>
      </c>
      <c r="C79" s="82">
        <f t="shared" si="7"/>
        <v>2328915.7900000005</v>
      </c>
      <c r="D79" s="82">
        <f t="shared" si="7"/>
        <v>2066915.7900000005</v>
      </c>
      <c r="E79" s="82">
        <f t="shared" si="7"/>
        <v>1952915.7995250006</v>
      </c>
      <c r="F79" s="82">
        <f t="shared" si="7"/>
        <v>0</v>
      </c>
      <c r="G79" s="82">
        <f t="shared" si="7"/>
        <v>1952915.7995250006</v>
      </c>
      <c r="J79" s="101"/>
    </row>
    <row r="80" spans="1:16" ht="13.35" customHeight="1" x14ac:dyDescent="0.25">
      <c r="C80" s="105"/>
    </row>
    <row r="81" spans="1:6" ht="13.35" customHeight="1" x14ac:dyDescent="0.25">
      <c r="C81" s="105">
        <f>C72-C79</f>
        <v>4.9999999813735485E-2</v>
      </c>
    </row>
    <row r="82" spans="1:6" ht="13.35" customHeight="1" x14ac:dyDescent="0.25">
      <c r="A82" s="1" t="s">
        <v>198</v>
      </c>
      <c r="C82" s="105"/>
    </row>
    <row r="83" spans="1:6" ht="13.35" customHeight="1" x14ac:dyDescent="0.25">
      <c r="A83" s="1" t="s">
        <v>199</v>
      </c>
      <c r="C83"/>
      <c r="F83" s="103"/>
    </row>
    <row r="84" spans="1:6" ht="13.35" customHeight="1" x14ac:dyDescent="0.25">
      <c r="A84" s="1" t="s">
        <v>200</v>
      </c>
      <c r="C84"/>
      <c r="F84" s="103"/>
    </row>
    <row r="85" spans="1:6" ht="13.35" customHeight="1" x14ac:dyDescent="0.25">
      <c r="C85"/>
      <c r="F85" s="103"/>
    </row>
    <row r="86" spans="1:6" ht="13.35" customHeight="1" x14ac:dyDescent="0.25">
      <c r="C86"/>
    </row>
    <row r="87" spans="1:6" ht="13.35" customHeight="1" x14ac:dyDescent="0.25">
      <c r="C87"/>
      <c r="F87" s="103"/>
    </row>
    <row r="88" spans="1:6" ht="13.35" customHeight="1" x14ac:dyDescent="0.25">
      <c r="C88"/>
    </row>
    <row r="89" spans="1:6" ht="13.35" customHeight="1" x14ac:dyDescent="0.25">
      <c r="C89"/>
    </row>
    <row r="90" spans="1:6" ht="13.35" customHeight="1" x14ac:dyDescent="0.25">
      <c r="C90"/>
    </row>
    <row r="91" spans="1:6" ht="13.35" customHeight="1" x14ac:dyDescent="0.25">
      <c r="C91"/>
    </row>
    <row r="92" spans="1:6" ht="13.35" customHeight="1" x14ac:dyDescent="0.25">
      <c r="C92"/>
    </row>
    <row r="93" spans="1:6" ht="13.35" customHeight="1" x14ac:dyDescent="0.25">
      <c r="C93"/>
    </row>
    <row r="94" spans="1:6" ht="13.35" customHeight="1" x14ac:dyDescent="0.25">
      <c r="C94"/>
    </row>
    <row r="95" spans="1:6" ht="13.35" customHeight="1" x14ac:dyDescent="0.25">
      <c r="C95"/>
    </row>
    <row r="96" spans="1:6" ht="13.35" customHeight="1" x14ac:dyDescent="0.25">
      <c r="C96"/>
    </row>
    <row r="97" spans="3:3" ht="13.35" customHeight="1" x14ac:dyDescent="0.25">
      <c r="C97"/>
    </row>
    <row r="98" spans="3:3" ht="13.35" customHeight="1" x14ac:dyDescent="0.25">
      <c r="C98"/>
    </row>
    <row r="99" spans="3:3" ht="13.35" customHeight="1" x14ac:dyDescent="0.25">
      <c r="C99"/>
    </row>
    <row r="100" spans="3:3" ht="13.35" customHeight="1" x14ac:dyDescent="0.25">
      <c r="C100"/>
    </row>
    <row r="101" spans="3:3" ht="13.35" customHeight="1" x14ac:dyDescent="0.25">
      <c r="C101"/>
    </row>
    <row r="102" spans="3:3" ht="13.35" customHeight="1" x14ac:dyDescent="0.25">
      <c r="C102"/>
    </row>
    <row r="103" spans="3:3" ht="13.35" customHeight="1" x14ac:dyDescent="0.25">
      <c r="C103"/>
    </row>
    <row r="104" spans="3:3" ht="13.35" customHeight="1" x14ac:dyDescent="0.25">
      <c r="C104"/>
    </row>
    <row r="105" spans="3:3" ht="13.35" customHeight="1" x14ac:dyDescent="0.25">
      <c r="C105"/>
    </row>
    <row r="106" spans="3:3" ht="13.35" customHeight="1" x14ac:dyDescent="0.25">
      <c r="C106"/>
    </row>
    <row r="107" spans="3:3" ht="13.35" customHeight="1" x14ac:dyDescent="0.25">
      <c r="C107"/>
    </row>
    <row r="108" spans="3:3" ht="13.35" customHeight="1" x14ac:dyDescent="0.25">
      <c r="C108"/>
    </row>
    <row r="109" spans="3:3" ht="13.35" customHeight="1" x14ac:dyDescent="0.25">
      <c r="C109"/>
    </row>
    <row r="110" spans="3:3" ht="13.35" customHeight="1" x14ac:dyDescent="0.25">
      <c r="C110"/>
    </row>
    <row r="111" spans="3:3" ht="13.35" customHeight="1" x14ac:dyDescent="0.25">
      <c r="C111"/>
    </row>
    <row r="112" spans="3:3" ht="13.35" customHeight="1" x14ac:dyDescent="0.25">
      <c r="C112"/>
    </row>
    <row r="113" spans="3:3" ht="13.35" customHeight="1" x14ac:dyDescent="0.25">
      <c r="C113"/>
    </row>
    <row r="114" spans="3:3" ht="13.35" customHeight="1" x14ac:dyDescent="0.25">
      <c r="C114"/>
    </row>
    <row r="115" spans="3:3" ht="13.35" customHeight="1" x14ac:dyDescent="0.25">
      <c r="C115"/>
    </row>
    <row r="116" spans="3:3" ht="13.35" customHeight="1" x14ac:dyDescent="0.25">
      <c r="C116"/>
    </row>
    <row r="117" spans="3:3" ht="13.35" customHeight="1" x14ac:dyDescent="0.25">
      <c r="C117"/>
    </row>
    <row r="118" spans="3:3" ht="13.35" customHeight="1" x14ac:dyDescent="0.25">
      <c r="C118"/>
    </row>
    <row r="119" spans="3:3" ht="13.35" customHeight="1" x14ac:dyDescent="0.25">
      <c r="C119"/>
    </row>
    <row r="120" spans="3:3" ht="13.35" customHeight="1" x14ac:dyDescent="0.25">
      <c r="C120"/>
    </row>
    <row r="121" spans="3:3" ht="13.35" customHeight="1" x14ac:dyDescent="0.25">
      <c r="C121"/>
    </row>
    <row r="122" spans="3:3" ht="13.35" customHeight="1" x14ac:dyDescent="0.25">
      <c r="C122"/>
    </row>
    <row r="123" spans="3:3" ht="13.35" customHeight="1" x14ac:dyDescent="0.25">
      <c r="C123"/>
    </row>
    <row r="124" spans="3:3" ht="13.35" customHeight="1" x14ac:dyDescent="0.25">
      <c r="C124"/>
    </row>
    <row r="125" spans="3:3" ht="13.35" customHeight="1" x14ac:dyDescent="0.25">
      <c r="C125"/>
    </row>
    <row r="126" spans="3:3" ht="13.35" customHeight="1" x14ac:dyDescent="0.25">
      <c r="C126"/>
    </row>
    <row r="127" spans="3:3" ht="13.35" customHeight="1" x14ac:dyDescent="0.25">
      <c r="C127"/>
    </row>
    <row r="128" spans="3:3" ht="13.35" customHeight="1" x14ac:dyDescent="0.25">
      <c r="C128"/>
    </row>
    <row r="129" spans="3:3" ht="13.35" customHeight="1" x14ac:dyDescent="0.25">
      <c r="C129"/>
    </row>
    <row r="130" spans="3:3" ht="13.35" customHeight="1" x14ac:dyDescent="0.25">
      <c r="C130"/>
    </row>
    <row r="131" spans="3:3" ht="13.35" customHeight="1" x14ac:dyDescent="0.25">
      <c r="C131"/>
    </row>
    <row r="132" spans="3:3" ht="13.35" customHeight="1" x14ac:dyDescent="0.25">
      <c r="C132"/>
    </row>
    <row r="133" spans="3:3" ht="13.35" customHeight="1" x14ac:dyDescent="0.25">
      <c r="C133"/>
    </row>
    <row r="134" spans="3:3" ht="13.35" customHeight="1" x14ac:dyDescent="0.25">
      <c r="C134"/>
    </row>
    <row r="135" spans="3:3" ht="13.35" customHeight="1" x14ac:dyDescent="0.25">
      <c r="C135"/>
    </row>
    <row r="136" spans="3:3" ht="13.35" customHeight="1" x14ac:dyDescent="0.25">
      <c r="C136"/>
    </row>
    <row r="137" spans="3:3" ht="13.35" customHeight="1" x14ac:dyDescent="0.25">
      <c r="C137"/>
    </row>
    <row r="138" spans="3:3" ht="13.35" customHeight="1" x14ac:dyDescent="0.25">
      <c r="C138"/>
    </row>
    <row r="139" spans="3:3" ht="13.35" customHeight="1" x14ac:dyDescent="0.25">
      <c r="C139"/>
    </row>
    <row r="140" spans="3:3" ht="13.35" customHeight="1" x14ac:dyDescent="0.25">
      <c r="C140"/>
    </row>
    <row r="141" spans="3:3" ht="13.35" customHeight="1" x14ac:dyDescent="0.25">
      <c r="C141"/>
    </row>
    <row r="142" spans="3:3" ht="13.35" customHeight="1" x14ac:dyDescent="0.25">
      <c r="C142"/>
    </row>
    <row r="143" spans="3:3" ht="13.35" customHeight="1" x14ac:dyDescent="0.25">
      <c r="C143"/>
    </row>
    <row r="144" spans="3:3" ht="13.35" customHeight="1" x14ac:dyDescent="0.25">
      <c r="C144"/>
    </row>
    <row r="145" spans="3:3" ht="13.35" customHeight="1" x14ac:dyDescent="0.25">
      <c r="C145"/>
    </row>
    <row r="146" spans="3:3" ht="13.35" customHeight="1" x14ac:dyDescent="0.2"/>
    <row r="147" spans="3:3" ht="13.35" customHeight="1" x14ac:dyDescent="0.2"/>
    <row r="148" spans="3:3" ht="13.35" customHeight="1" x14ac:dyDescent="0.2"/>
    <row r="149" spans="3:3" ht="13.35" customHeight="1" x14ac:dyDescent="0.2"/>
    <row r="150" spans="3:3" ht="13.35" customHeight="1" x14ac:dyDescent="0.2"/>
    <row r="151" spans="3:3" ht="13.35" customHeight="1" x14ac:dyDescent="0.2"/>
    <row r="152" spans="3:3" ht="13.35" customHeight="1" x14ac:dyDescent="0.2"/>
    <row r="153" spans="3:3" ht="13.35" customHeight="1" x14ac:dyDescent="0.2"/>
    <row r="154" spans="3:3" ht="13.35" customHeight="1" x14ac:dyDescent="0.2"/>
    <row r="155" spans="3:3" ht="13.35" customHeight="1" x14ac:dyDescent="0.2"/>
    <row r="156" spans="3:3" ht="13.35" customHeight="1" x14ac:dyDescent="0.2"/>
    <row r="157" spans="3:3" ht="13.35" customHeight="1" x14ac:dyDescent="0.2"/>
    <row r="158" spans="3:3" ht="13.35" customHeight="1" x14ac:dyDescent="0.2"/>
    <row r="159" spans="3:3" ht="13.35" customHeight="1" x14ac:dyDescent="0.2"/>
    <row r="160" spans="3:3" ht="13.35" customHeight="1" x14ac:dyDescent="0.2"/>
    <row r="161" ht="13.35" customHeight="1" x14ac:dyDescent="0.2"/>
    <row r="162" ht="13.35" customHeight="1" x14ac:dyDescent="0.2"/>
    <row r="163" ht="13.35" customHeight="1" x14ac:dyDescent="0.2"/>
    <row r="164" ht="13.35" customHeight="1" x14ac:dyDescent="0.2"/>
    <row r="165" ht="13.35" customHeight="1" x14ac:dyDescent="0.2"/>
    <row r="166" ht="13.35" customHeight="1" x14ac:dyDescent="0.2"/>
    <row r="167" ht="13.35" customHeight="1" x14ac:dyDescent="0.2"/>
    <row r="168" ht="13.35" customHeight="1" x14ac:dyDescent="0.2"/>
    <row r="169" ht="13.35" customHeight="1" x14ac:dyDescent="0.2"/>
    <row r="170" ht="13.35" customHeight="1" x14ac:dyDescent="0.2"/>
    <row r="171" ht="13.35" customHeight="1" x14ac:dyDescent="0.2"/>
    <row r="172" ht="13.35" customHeight="1" x14ac:dyDescent="0.2"/>
    <row r="173" ht="13.35" customHeight="1" x14ac:dyDescent="0.2"/>
    <row r="174" ht="13.35" customHeight="1" x14ac:dyDescent="0.2"/>
    <row r="175" ht="13.35" customHeight="1" x14ac:dyDescent="0.2"/>
    <row r="176" ht="13.35" customHeight="1" x14ac:dyDescent="0.2"/>
    <row r="177" ht="13.35" customHeight="1" x14ac:dyDescent="0.2"/>
    <row r="178" ht="13.35" customHeight="1" x14ac:dyDescent="0.2"/>
    <row r="179" ht="13.35" customHeight="1" x14ac:dyDescent="0.2"/>
    <row r="180" ht="13.35" customHeight="1" x14ac:dyDescent="0.2"/>
    <row r="181" ht="13.35" customHeight="1" x14ac:dyDescent="0.2"/>
    <row r="182" ht="13.35" customHeight="1" x14ac:dyDescent="0.2"/>
    <row r="183" ht="13.35" customHeight="1" x14ac:dyDescent="0.2"/>
    <row r="184" ht="13.35" customHeight="1" x14ac:dyDescent="0.2"/>
    <row r="185" ht="13.35" customHeight="1" x14ac:dyDescent="0.2"/>
    <row r="186" ht="13.35" customHeight="1" x14ac:dyDescent="0.2"/>
    <row r="187" ht="13.35" customHeight="1" x14ac:dyDescent="0.2"/>
    <row r="188" ht="13.35" customHeight="1" x14ac:dyDescent="0.2"/>
    <row r="189" ht="13.35" customHeight="1" x14ac:dyDescent="0.2"/>
    <row r="190" ht="13.35" customHeight="1" x14ac:dyDescent="0.2"/>
    <row r="191" ht="13.35" customHeight="1" x14ac:dyDescent="0.2"/>
    <row r="192" ht="13.35" customHeight="1" x14ac:dyDescent="0.2"/>
    <row r="193" ht="13.35" customHeight="1" x14ac:dyDescent="0.2"/>
    <row r="194" ht="13.35" customHeight="1" x14ac:dyDescent="0.2"/>
  </sheetData>
  <mergeCells count="12">
    <mergeCell ref="A60:G60"/>
    <mergeCell ref="A1:G1"/>
    <mergeCell ref="A2:G2"/>
    <mergeCell ref="A3:G3"/>
    <mergeCell ref="A4:G4"/>
    <mergeCell ref="A6:G6"/>
    <mergeCell ref="A10:G10"/>
    <mergeCell ref="A14:G14"/>
    <mergeCell ref="A30:G30"/>
    <mergeCell ref="A36:G36"/>
    <mergeCell ref="A41:G41"/>
    <mergeCell ref="A44:G44"/>
  </mergeCells>
  <printOptions horizontalCentered="1" verticalCentered="1"/>
  <pageMargins left="0.2" right="0.2" top="0.2" bottom="0.2" header="0.3" footer="0.3"/>
  <pageSetup scale="61"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heetViews>
  <sheetFormatPr defaultColWidth="8.85546875" defaultRowHeight="14.25" x14ac:dyDescent="0.2"/>
  <cols>
    <col min="1" max="1" width="42.140625" style="98" customWidth="1"/>
    <col min="2" max="16384" width="8.85546875" style="98"/>
  </cols>
  <sheetData>
    <row r="1" spans="1:1" x14ac:dyDescent="0.2">
      <c r="A1" s="98" t="s">
        <v>147</v>
      </c>
    </row>
    <row r="2" spans="1:1" x14ac:dyDescent="0.2">
      <c r="A2" s="98" t="s">
        <v>143</v>
      </c>
    </row>
    <row r="5" spans="1:1" x14ac:dyDescent="0.2">
      <c r="A5" s="98" t="s">
        <v>148</v>
      </c>
    </row>
    <row r="6" spans="1:1" x14ac:dyDescent="0.2">
      <c r="A6" s="98" t="s">
        <v>149</v>
      </c>
    </row>
    <row r="7" spans="1:1" x14ac:dyDescent="0.2">
      <c r="A7" s="98" t="s">
        <v>150</v>
      </c>
    </row>
    <row r="8" spans="1:1" x14ac:dyDescent="0.2">
      <c r="A8" s="98" t="s">
        <v>151</v>
      </c>
    </row>
    <row r="9" spans="1:1" x14ac:dyDescent="0.2">
      <c r="A9" s="98" t="s">
        <v>152</v>
      </c>
    </row>
    <row r="10" spans="1:1" x14ac:dyDescent="0.2">
      <c r="A10" s="98" t="s">
        <v>153</v>
      </c>
    </row>
    <row r="11" spans="1:1" x14ac:dyDescent="0.2">
      <c r="A11" s="98" t="s">
        <v>154</v>
      </c>
    </row>
    <row r="12" spans="1:1" x14ac:dyDescent="0.2">
      <c r="A12" s="98" t="s">
        <v>155</v>
      </c>
    </row>
    <row r="13" spans="1:1" x14ac:dyDescent="0.2">
      <c r="A13" s="98" t="s">
        <v>156</v>
      </c>
    </row>
    <row r="14" spans="1:1" x14ac:dyDescent="0.2">
      <c r="A14" s="98" t="s">
        <v>157</v>
      </c>
    </row>
    <row r="15" spans="1:1" x14ac:dyDescent="0.2">
      <c r="A15" s="98" t="s">
        <v>158</v>
      </c>
    </row>
    <row r="16" spans="1:1" x14ac:dyDescent="0.2">
      <c r="A16" s="98" t="s">
        <v>159</v>
      </c>
    </row>
    <row r="17" spans="1:4" ht="15" x14ac:dyDescent="0.25">
      <c r="A17" s="98" t="s">
        <v>160</v>
      </c>
      <c r="B17"/>
      <c r="C17"/>
      <c r="D17"/>
    </row>
    <row r="18" spans="1:4" ht="15" x14ac:dyDescent="0.25">
      <c r="A18" s="98" t="s">
        <v>161</v>
      </c>
      <c r="B18"/>
      <c r="C18"/>
      <c r="D18"/>
    </row>
    <row r="19" spans="1:4" ht="15" x14ac:dyDescent="0.25">
      <c r="A19" s="98" t="s">
        <v>162</v>
      </c>
      <c r="B19"/>
      <c r="C19"/>
      <c r="D19"/>
    </row>
    <row r="20" spans="1:4" ht="15" x14ac:dyDescent="0.25">
      <c r="A20" s="98" t="s">
        <v>163</v>
      </c>
      <c r="B20"/>
      <c r="C20"/>
      <c r="D20"/>
    </row>
    <row r="21" spans="1:4" ht="15" x14ac:dyDescent="0.25">
      <c r="A21" s="98" t="s">
        <v>164</v>
      </c>
      <c r="B21"/>
      <c r="C21"/>
      <c r="D21"/>
    </row>
    <row r="22" spans="1:4" ht="15" x14ac:dyDescent="0.25">
      <c r="A22" s="98" t="s">
        <v>165</v>
      </c>
      <c r="B22"/>
      <c r="C22"/>
      <c r="D22"/>
    </row>
    <row r="23" spans="1:4" ht="15" x14ac:dyDescent="0.25">
      <c r="A23" s="98" t="s">
        <v>166</v>
      </c>
      <c r="B23"/>
      <c r="C23"/>
      <c r="D23"/>
    </row>
    <row r="24" spans="1:4" ht="15" x14ac:dyDescent="0.25">
      <c r="A24" s="98" t="s">
        <v>167</v>
      </c>
      <c r="B24"/>
      <c r="C24"/>
      <c r="D24"/>
    </row>
    <row r="25" spans="1:4" ht="15" x14ac:dyDescent="0.25">
      <c r="A25" s="98" t="s">
        <v>168</v>
      </c>
      <c r="B25"/>
      <c r="C25"/>
      <c r="D25"/>
    </row>
    <row r="26" spans="1:4" ht="15" x14ac:dyDescent="0.25">
      <c r="A26" s="98" t="s">
        <v>169</v>
      </c>
      <c r="B26"/>
      <c r="C26"/>
      <c r="D26"/>
    </row>
    <row r="27" spans="1:4" ht="15" x14ac:dyDescent="0.25">
      <c r="A27" s="98" t="s">
        <v>195</v>
      </c>
      <c r="B27"/>
      <c r="C27"/>
      <c r="D27"/>
    </row>
    <row r="28" spans="1:4" ht="15" x14ac:dyDescent="0.25">
      <c r="A28"/>
      <c r="B28"/>
      <c r="C28"/>
      <c r="D28"/>
    </row>
    <row r="29" spans="1:4" ht="15" x14ac:dyDescent="0.25">
      <c r="A29"/>
      <c r="B29"/>
      <c r="C29"/>
      <c r="D29"/>
    </row>
    <row r="30" spans="1:4" ht="15" x14ac:dyDescent="0.25">
      <c r="A30"/>
      <c r="B30"/>
      <c r="C30"/>
      <c r="D30"/>
    </row>
    <row r="31" spans="1:4" ht="15" x14ac:dyDescent="0.25">
      <c r="A31"/>
      <c r="B31"/>
      <c r="C31"/>
      <c r="D31"/>
    </row>
    <row r="32" spans="1:4" ht="15" x14ac:dyDescent="0.25">
      <c r="A32"/>
      <c r="B32"/>
      <c r="C32"/>
      <c r="D32"/>
    </row>
    <row r="33" spans="1:4" ht="15" x14ac:dyDescent="0.25">
      <c r="A33"/>
      <c r="B33"/>
      <c r="C33"/>
      <c r="D33"/>
    </row>
    <row r="34" spans="1:4" ht="15" x14ac:dyDescent="0.25">
      <c r="A34"/>
      <c r="B34"/>
      <c r="C34"/>
      <c r="D34"/>
    </row>
    <row r="37" spans="1:4" ht="15" x14ac:dyDescent="0.25">
      <c r="B37"/>
    </row>
    <row r="38" spans="1:4" ht="15" x14ac:dyDescent="0.25">
      <c r="B38"/>
    </row>
    <row r="39" spans="1:4" ht="15" x14ac:dyDescent="0.25">
      <c r="B39"/>
    </row>
    <row r="40" spans="1:4" ht="15" x14ac:dyDescent="0.25">
      <c r="B40"/>
    </row>
    <row r="41" spans="1:4" ht="15" x14ac:dyDescent="0.25">
      <c r="B41"/>
    </row>
    <row r="47" spans="1:4" ht="15" x14ac:dyDescent="0.25">
      <c r="A47"/>
      <c r="B47"/>
      <c r="C47"/>
      <c r="D47"/>
    </row>
    <row r="48" spans="1:4" ht="15" x14ac:dyDescent="0.25">
      <c r="A48"/>
      <c r="B48"/>
      <c r="C48"/>
      <c r="D48"/>
    </row>
    <row r="49" spans="1:4" ht="15" x14ac:dyDescent="0.25">
      <c r="A49"/>
      <c r="B49"/>
      <c r="C49"/>
      <c r="D49"/>
    </row>
    <row r="50" spans="1:4" ht="15" x14ac:dyDescent="0.25">
      <c r="A50"/>
      <c r="B50"/>
      <c r="C50"/>
      <c r="D50"/>
    </row>
    <row r="51" spans="1:4" ht="15" x14ac:dyDescent="0.25">
      <c r="A51"/>
      <c r="B51"/>
      <c r="C51"/>
      <c r="D51"/>
    </row>
    <row r="52" spans="1:4" ht="15" x14ac:dyDescent="0.25">
      <c r="A52"/>
      <c r="B52"/>
      <c r="C52"/>
      <c r="D52"/>
    </row>
    <row r="53" spans="1:4" ht="15" x14ac:dyDescent="0.25">
      <c r="A53"/>
      <c r="B53"/>
      <c r="C53"/>
      <c r="D53"/>
    </row>
    <row r="54" spans="1:4" ht="15" x14ac:dyDescent="0.25">
      <c r="A54"/>
      <c r="B54"/>
      <c r="C54"/>
      <c r="D54"/>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7"/>
  <sheetViews>
    <sheetView workbookViewId="0">
      <selection activeCell="C28" sqref="C28"/>
    </sheetView>
  </sheetViews>
  <sheetFormatPr defaultColWidth="8.85546875" defaultRowHeight="15" x14ac:dyDescent="0.25"/>
  <cols>
    <col min="1" max="1" width="20.85546875" bestFit="1" customWidth="1"/>
    <col min="3" max="3" width="31.7109375" bestFit="1" customWidth="1"/>
  </cols>
  <sheetData>
    <row r="1" spans="1:3" ht="15.75" x14ac:dyDescent="0.25">
      <c r="A1" s="76" t="s">
        <v>94</v>
      </c>
      <c r="C1" s="76" t="s">
        <v>136</v>
      </c>
    </row>
    <row r="2" spans="1:3" ht="15.75" x14ac:dyDescent="0.25">
      <c r="A2" s="77" t="s">
        <v>95</v>
      </c>
      <c r="C2" s="81" t="s">
        <v>110</v>
      </c>
    </row>
    <row r="3" spans="1:3" ht="15.75" x14ac:dyDescent="0.25">
      <c r="A3" s="77" t="s">
        <v>96</v>
      </c>
      <c r="C3" s="81" t="s">
        <v>111</v>
      </c>
    </row>
    <row r="4" spans="1:3" ht="15.75" x14ac:dyDescent="0.25">
      <c r="A4" s="77" t="s">
        <v>97</v>
      </c>
      <c r="C4" s="81" t="s">
        <v>112</v>
      </c>
    </row>
    <row r="5" spans="1:3" ht="15.75" x14ac:dyDescent="0.25">
      <c r="A5" s="77" t="s">
        <v>98</v>
      </c>
      <c r="C5" s="81" t="s">
        <v>113</v>
      </c>
    </row>
    <row r="6" spans="1:3" ht="15.75" x14ac:dyDescent="0.25">
      <c r="A6" s="77" t="s">
        <v>99</v>
      </c>
      <c r="C6" s="81" t="s">
        <v>114</v>
      </c>
    </row>
    <row r="7" spans="1:3" ht="15.75" x14ac:dyDescent="0.25">
      <c r="A7" s="77" t="s">
        <v>100</v>
      </c>
      <c r="C7" s="81" t="s">
        <v>115</v>
      </c>
    </row>
    <row r="8" spans="1:3" ht="15.75" x14ac:dyDescent="0.25">
      <c r="A8" s="78" t="s">
        <v>101</v>
      </c>
      <c r="C8" s="81" t="s">
        <v>116</v>
      </c>
    </row>
    <row r="9" spans="1:3" ht="15.75" x14ac:dyDescent="0.25">
      <c r="A9" s="77" t="s">
        <v>102</v>
      </c>
      <c r="C9" s="81" t="s">
        <v>117</v>
      </c>
    </row>
    <row r="10" spans="1:3" ht="15.75" x14ac:dyDescent="0.25">
      <c r="A10" s="77" t="s">
        <v>103</v>
      </c>
      <c r="C10" s="81" t="s">
        <v>118</v>
      </c>
    </row>
    <row r="11" spans="1:3" ht="15.75" x14ac:dyDescent="0.25">
      <c r="A11" s="77" t="s">
        <v>104</v>
      </c>
      <c r="C11" s="81" t="s">
        <v>119</v>
      </c>
    </row>
    <row r="12" spans="1:3" ht="15.75" x14ac:dyDescent="0.25">
      <c r="A12" s="77" t="s">
        <v>105</v>
      </c>
      <c r="C12" s="81" t="s">
        <v>120</v>
      </c>
    </row>
    <row r="13" spans="1:3" ht="15.75" x14ac:dyDescent="0.25">
      <c r="A13" s="77" t="s">
        <v>106</v>
      </c>
      <c r="C13" s="81" t="s">
        <v>121</v>
      </c>
    </row>
    <row r="14" spans="1:3" ht="15.75" x14ac:dyDescent="0.25">
      <c r="A14" s="79"/>
      <c r="C14" s="81" t="s">
        <v>122</v>
      </c>
    </row>
    <row r="15" spans="1:3" ht="15.75" x14ac:dyDescent="0.25">
      <c r="A15" s="76" t="s">
        <v>107</v>
      </c>
      <c r="C15" s="81" t="s">
        <v>123</v>
      </c>
    </row>
    <row r="16" spans="1:3" ht="15.75" x14ac:dyDescent="0.25">
      <c r="A16" s="77" t="s">
        <v>108</v>
      </c>
      <c r="C16" s="81" t="s">
        <v>124</v>
      </c>
    </row>
    <row r="17" spans="1:3" ht="15.75" x14ac:dyDescent="0.25">
      <c r="A17" s="77" t="s">
        <v>109</v>
      </c>
      <c r="C17" s="81" t="s">
        <v>125</v>
      </c>
    </row>
    <row r="18" spans="1:3" ht="15.75" x14ac:dyDescent="0.25">
      <c r="A18" s="79"/>
      <c r="C18" s="81" t="s">
        <v>126</v>
      </c>
    </row>
    <row r="19" spans="1:3" ht="15.75" x14ac:dyDescent="0.25">
      <c r="A19" s="80"/>
      <c r="C19" s="81" t="s">
        <v>127</v>
      </c>
    </row>
    <row r="20" spans="1:3" ht="15.75" x14ac:dyDescent="0.25">
      <c r="A20" s="79"/>
      <c r="C20" s="81" t="s">
        <v>128</v>
      </c>
    </row>
    <row r="21" spans="1:3" ht="15.75" x14ac:dyDescent="0.25">
      <c r="A21" s="79"/>
      <c r="C21" s="81" t="s">
        <v>129</v>
      </c>
    </row>
    <row r="22" spans="1:3" x14ac:dyDescent="0.25">
      <c r="C22" s="81" t="s">
        <v>130</v>
      </c>
    </row>
    <row r="23" spans="1:3" x14ac:dyDescent="0.25">
      <c r="C23" s="81" t="s">
        <v>131</v>
      </c>
    </row>
    <row r="24" spans="1:3" x14ac:dyDescent="0.25">
      <c r="C24" s="81" t="s">
        <v>132</v>
      </c>
    </row>
    <row r="25" spans="1:3" x14ac:dyDescent="0.25">
      <c r="C25" s="81" t="s">
        <v>133</v>
      </c>
    </row>
    <row r="26" spans="1:3" x14ac:dyDescent="0.25">
      <c r="C26" s="81" t="s">
        <v>134</v>
      </c>
    </row>
    <row r="27" spans="1:3" x14ac:dyDescent="0.25">
      <c r="C27" s="81"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Summary_MFee</vt:lpstr>
      <vt:lpstr>Revenue Projections_MFee</vt:lpstr>
      <vt:lpstr>Financial Data_MFee</vt:lpstr>
      <vt:lpstr>Funded positions</vt:lpstr>
      <vt:lpstr>'Financial Data_MFee'!Print_Area</vt:lpstr>
      <vt:lpstr>'Revenue Projections_MFee'!Print_Area</vt:lpstr>
      <vt:lpstr>Summary_MFee!Print_Area</vt:lpstr>
      <vt:lpstr>'Financial Data_MFee'!Print_Titles</vt:lpstr>
      <vt:lpstr>'Revenue Projections_MFee'!Print_Titles</vt:lpstr>
      <vt:lpstr>Summary_MFee!Print_Titles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Head, Steve G</cp:lastModifiedBy>
  <cp:lastPrinted>2019-11-07T21:10:31Z</cp:lastPrinted>
  <dcterms:created xsi:type="dcterms:W3CDTF">2015-09-25T14:50:06Z</dcterms:created>
  <dcterms:modified xsi:type="dcterms:W3CDTF">2019-12-10T19:54:04Z</dcterms:modified>
</cp:coreProperties>
</file>