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h7\Downloads\"/>
    </mc:Choice>
  </mc:AlternateContent>
  <bookViews>
    <workbookView xWindow="0" yWindow="0" windowWidth="32565" windowHeight="14685"/>
  </bookViews>
  <sheets>
    <sheet name="Summary_MFee" sheetId="29" r:id="rId1"/>
    <sheet name="Revenue Projections_MFee" sheetId="30" r:id="rId2"/>
    <sheet name="Financial Data_MFee" sheetId="31" r:id="rId3"/>
    <sheet name="Funded positions" sheetId="32" r:id="rId4"/>
    <sheet name="Validation" sheetId="8" state="very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ARG1">#REF!</definedName>
    <definedName name="_ARG2">#REF!</definedName>
    <definedName name="_Fill" hidden="1">#REF!</definedName>
    <definedName name="_FSD1">#REF!</definedName>
    <definedName name="_FSD2">#REF!</definedName>
    <definedName name="_FST1">#REF!</definedName>
    <definedName name="_FST2">#REF!</definedName>
    <definedName name="_HRO1">#REF!</definedName>
    <definedName name="_HRO2">#REF!</definedName>
    <definedName name="_ITL1">#REF!</definedName>
    <definedName name="_ITL2">#REF!</definedName>
    <definedName name="_Key1" hidden="1">'[1]Moved to new Cxxxx projects'!#REF!</definedName>
    <definedName name="_Key2" hidden="1">#REF!</definedName>
    <definedName name="_MS1">#REF!</definedName>
    <definedName name="_MS2">#REF!</definedName>
    <definedName name="_OCA1">#REF!</definedName>
    <definedName name="_OCA2">#REF!</definedName>
    <definedName name="_Order1" hidden="1">0</definedName>
    <definedName name="_Order2" hidden="1">255</definedName>
    <definedName name="_Parse_In" hidden="1">#REF!</definedName>
    <definedName name="_PDO1">#REF!</definedName>
    <definedName name="_PDO2">#REF!</definedName>
    <definedName name="_PPC1">#REF!</definedName>
    <definedName name="_PPC2">#REF!</definedName>
    <definedName name="_PST1">#REF!</definedName>
    <definedName name="_PST2">#REF!</definedName>
    <definedName name="_RCT1">#REF!</definedName>
    <definedName name="_RCT2">#REF!</definedName>
    <definedName name="_RO1">#REF!</definedName>
    <definedName name="_RO2">#REF!</definedName>
    <definedName name="_RPT1">#REF!</definedName>
    <definedName name="_RPT2">#REF!</definedName>
    <definedName name="_RSD1">#REF!</definedName>
    <definedName name="_RSD2">#REF!</definedName>
    <definedName name="_RSF1">#REF!</definedName>
    <definedName name="_RSF2">#REF!</definedName>
    <definedName name="_SDL1">#REF!</definedName>
    <definedName name="_SDL2">#REF!</definedName>
    <definedName name="_Sort" hidden="1">#REF!</definedName>
    <definedName name="_STL1">#REF!</definedName>
    <definedName name="_STL2">#REF!</definedName>
    <definedName name="_VP1">#REF!</definedName>
    <definedName name="_VP2">#REF!</definedName>
    <definedName name="AERO">#REF!</definedName>
    <definedName name="AERO1">#REF!</definedName>
    <definedName name="AERO2">#REF!</definedName>
    <definedName name="AIST">#REF!</definedName>
    <definedName name="AIST1">#REF!</definedName>
    <definedName name="AIST2">#REF!</definedName>
    <definedName name="AO">#REF!</definedName>
    <definedName name="AO_1">#REF!</definedName>
    <definedName name="AO_2">#REF!</definedName>
    <definedName name="April">#REF!</definedName>
    <definedName name="ARL">#REF!</definedName>
    <definedName name="AS2DocOpenMode" hidden="1">"AS2DocumentEdit"</definedName>
    <definedName name="ASD">#REF!</definedName>
    <definedName name="ATAS">#REF!</definedName>
    <definedName name="B_PROJECTS">#REF!</definedName>
    <definedName name="BAVer">#REF!</definedName>
    <definedName name="BDO">#REF!</definedName>
    <definedName name="BO">#REF!</definedName>
    <definedName name="BORFund">[2]RI_H!$A$2</definedName>
    <definedName name="BORFundName">#REF!</definedName>
    <definedName name="BROWN">#REF!</definedName>
    <definedName name="C_PROJECTS">#REF!</definedName>
    <definedName name="cfy_div">#REF!</definedName>
    <definedName name="CHASTAIN">#REF!</definedName>
    <definedName name="D_PROJECTS">#REF!</definedName>
    <definedName name="depname">#REF!</definedName>
    <definedName name="depnameq">[3]Title!$A$15</definedName>
    <definedName name="DetailsByYear">#REF!</definedName>
    <definedName name="DSBORFund">#REF!</definedName>
    <definedName name="DSfy">#REF!</definedName>
    <definedName name="DSpFY">#REF!</definedName>
    <definedName name="E_PROJECTS">#REF!</definedName>
    <definedName name="E1BORFund">#REF!</definedName>
    <definedName name="E1fy">#REF!</definedName>
    <definedName name="E1pfy">#REF!</definedName>
    <definedName name="ELSYS">#REF!</definedName>
    <definedName name="ELSYS1">#REF!</definedName>
    <definedName name="ELSYS2">#REF!</definedName>
    <definedName name="EOEML">#REF!</definedName>
    <definedName name="EOEML1">#REF!</definedName>
    <definedName name="EOEML2">#REF!</definedName>
    <definedName name="F_PROJECTS">#REF!</definedName>
    <definedName name="Final">#REF!</definedName>
    <definedName name="Final_Merge">#REF!</definedName>
    <definedName name="Final_Merge_Dec_2005">#REF!</definedName>
    <definedName name="Final_Merge_Feb">#REF!</definedName>
    <definedName name="Final_Merge_Feb_2006">#REF!</definedName>
    <definedName name="Final_Merge_January">#REF!</definedName>
    <definedName name="Final_Merge_June">#REF!</definedName>
    <definedName name="Final_Merge_May_2006">#REF!</definedName>
    <definedName name="Final_Merge_Sept">[4]Final_Merge_Sept!$A$1:$D$195</definedName>
    <definedName name="FinalMerge">#REF!</definedName>
    <definedName name="FinalMerge_March">#REF!</definedName>
    <definedName name="FinalMerge_Nov_2005">#REF!</definedName>
    <definedName name="FinalMerge_Oct_2005">#REF!</definedName>
    <definedName name="FinalMergeApril">#REF!</definedName>
    <definedName name="FinalMergeMay">#REF!</definedName>
    <definedName name="FinalMergeSEPT">#REF!</definedName>
    <definedName name="FiscalYear1">[5]DETAIL!#REF!</definedName>
    <definedName name="FiscalYear2">[5]DETAIL!#REF!</definedName>
    <definedName name="FiscalYear32">[6]Detail!#REF!</definedName>
    <definedName name="FRINGE">[7]PROPBUD3!#REF!</definedName>
    <definedName name="FSD">#REF!</definedName>
    <definedName name="FST">#REF!</definedName>
    <definedName name="FUNDname">#REF!</definedName>
    <definedName name="fy">#REF!</definedName>
    <definedName name="G_PROJECTS">#REF!</definedName>
    <definedName name="GIE">#REF!</definedName>
    <definedName name="GOBORFund">#REF!</definedName>
    <definedName name="GOfy">#REF!</definedName>
    <definedName name="GOpFY">#REF!</definedName>
    <definedName name="HRO">#REF!</definedName>
    <definedName name="instance">#REF!</definedName>
    <definedName name="INSTRUCTIONS">#REF!</definedName>
    <definedName name="IPST">#REF!</definedName>
    <definedName name="IPST1">#REF!</definedName>
    <definedName name="IS">#REF!</definedName>
    <definedName name="IS_1">#REF!</definedName>
    <definedName name="IS_2">#REF!</definedName>
    <definedName name="ITL">#REF!</definedName>
    <definedName name="July_12_Merge">#REF!</definedName>
    <definedName name="LABS">#REF!</definedName>
    <definedName name="LTBORFund">#REF!</definedName>
    <definedName name="LTfy">#REF!</definedName>
    <definedName name="LTpFY">#REF!</definedName>
    <definedName name="MAPS">#REF!</definedName>
    <definedName name="MAPS1">#REF!</definedName>
    <definedName name="MAPS2">#REF!</definedName>
    <definedName name="may">#REF!</definedName>
    <definedName name="MS">#REF!</definedName>
    <definedName name="NON_LAB">#REF!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#REF!</definedName>
    <definedName name="oldDep">#REF!</definedName>
    <definedName name="OOD">#REF!</definedName>
    <definedName name="orgno">#REF!</definedName>
    <definedName name="orgno1">#REF!</definedName>
    <definedName name="Page_1">#REF!</definedName>
    <definedName name="Page_2">#REF!</definedName>
    <definedName name="PED">#REF!</definedName>
    <definedName name="pfy_div">#REF!</definedName>
    <definedName name="PLANT_OPER">#REF!</definedName>
    <definedName name="PPC">#REF!</definedName>
    <definedName name="prevfy">#REF!</definedName>
    <definedName name="_xlnm.Print_Area" localSheetId="2">'Financial Data_MFee'!$A$1:$G$84</definedName>
    <definedName name="_xlnm.Print_Area" localSheetId="1">'Revenue Projections_MFee'!$A$1:$I$31</definedName>
    <definedName name="_xlnm.Print_Area" localSheetId="0">Summary_MFee!$A$1:$D$55</definedName>
    <definedName name="_xlnm.Print_Titles" localSheetId="2">'Financial Data_MFee'!$A:$A</definedName>
    <definedName name="_xlnm.Print_Titles" localSheetId="1">'Revenue Projections_MFee'!$A:$A</definedName>
    <definedName name="_xlnm.Print_Titles" localSheetId="0">Summary_MFee!$2:$4</definedName>
    <definedName name="PRIOR_YEAR_PROJECTS">#REF!</definedName>
    <definedName name="PST">#REF!</definedName>
    <definedName name="Query2_Exp_And_Encumb">#REF!</definedName>
    <definedName name="QueryFinal">#REF!</definedName>
    <definedName name="RANGE_DEF">#REF!</definedName>
    <definedName name="RCBORFund">#REF!</definedName>
    <definedName name="RCfy">#REF!</definedName>
    <definedName name="RCpFY">#REF!</definedName>
    <definedName name="RCT">#REF!</definedName>
    <definedName name="ReopDate">#REF!</definedName>
    <definedName name="repDate">#REF!</definedName>
    <definedName name="REPL_POS">#REF!</definedName>
    <definedName name="repname">#REF!</definedName>
    <definedName name="repname1">#REF!</definedName>
    <definedName name="repname2">#REF!</definedName>
    <definedName name="RESEARCH_OPER">#REF!</definedName>
    <definedName name="RID">#REF!</definedName>
    <definedName name="RO">#REF!</definedName>
    <definedName name="RPT">#REF!</definedName>
    <definedName name="RSD">#REF!</definedName>
    <definedName name="RSF">#REF!</definedName>
    <definedName name="RTT">#REF!</definedName>
    <definedName name="school">#REF!</definedName>
    <definedName name="SDL">#REF!</definedName>
    <definedName name="SEAL">#REF!</definedName>
    <definedName name="SEAL1">#REF!</definedName>
    <definedName name="SEAL2">#REF!</definedName>
    <definedName name="SFBORFund">#REF!</definedName>
    <definedName name="SFfy">#REF!</definedName>
    <definedName name="SFpFY">#REF!</definedName>
    <definedName name="SPBORFund">#REF!</definedName>
    <definedName name="SPfy">#REF!</definedName>
    <definedName name="SPpFY">#REF!</definedName>
    <definedName name="SSD">#REF!</definedName>
    <definedName name="STL">#REF!</definedName>
    <definedName name="SUMMARY">#REF!</definedName>
    <definedName name="SurplusSummary">#REF!</definedName>
    <definedName name="TOBORFund">#REF!</definedName>
    <definedName name="TOfy">#REF!</definedName>
    <definedName name="TOpFY">#REF!</definedName>
    <definedName name="TOT_SSD1">#REF!</definedName>
    <definedName name="TOT_SSD2">#REF!</definedName>
    <definedName name="total">#REF!</definedName>
    <definedName name="TSD_GROSS">#REF!</definedName>
    <definedName name="TSD_NET">#REF!</definedName>
    <definedName name="VARIANCE">#REF!</definedName>
    <definedName name="vp1r">[8]RAISELIST!$I$609</definedName>
    <definedName name="VPDIR">#REF!</definedName>
    <definedName name="VPDIR1">#REF!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6" i="31" l="1"/>
  <c r="E38" i="31"/>
  <c r="D46" i="31" l="1"/>
  <c r="B47" i="31" l="1"/>
  <c r="C69" i="31" l="1"/>
  <c r="C62" i="31"/>
  <c r="C61" i="31"/>
  <c r="C47" i="31"/>
  <c r="C58" i="31" l="1"/>
  <c r="B58" i="31" l="1"/>
  <c r="E76" i="31"/>
  <c r="D76" i="31"/>
  <c r="D67" i="31"/>
  <c r="C67" i="31" l="1"/>
  <c r="F26" i="30" l="1"/>
  <c r="F28" i="30"/>
  <c r="I28" i="30" s="1"/>
  <c r="F25" i="30"/>
  <c r="F20" i="30"/>
  <c r="G20" i="30" s="1"/>
  <c r="F18" i="30"/>
  <c r="I18" i="30" s="1"/>
  <c r="F13" i="30"/>
  <c r="I13" i="30" s="1"/>
  <c r="F14" i="30"/>
  <c r="G14" i="30" s="1"/>
  <c r="F11" i="30"/>
  <c r="I11" i="30" s="1"/>
  <c r="G46" i="31"/>
  <c r="E67" i="31"/>
  <c r="E12" i="30"/>
  <c r="F12" i="30" s="1"/>
  <c r="F15" i="30" s="1"/>
  <c r="E19" i="30"/>
  <c r="F19" i="30" s="1"/>
  <c r="G19" i="30" s="1"/>
  <c r="G71" i="31"/>
  <c r="G76" i="31" s="1"/>
  <c r="F79" i="31"/>
  <c r="B79" i="31"/>
  <c r="C79" i="31"/>
  <c r="B72" i="31"/>
  <c r="B67" i="31"/>
  <c r="G66" i="31"/>
  <c r="G65" i="31"/>
  <c r="G64" i="31"/>
  <c r="G63" i="31"/>
  <c r="G62" i="31"/>
  <c r="G61" i="31"/>
  <c r="G55" i="31"/>
  <c r="G54" i="31"/>
  <c r="G53" i="31"/>
  <c r="G52" i="31"/>
  <c r="G51" i="31"/>
  <c r="G50" i="31"/>
  <c r="G49" i="31"/>
  <c r="G45" i="31"/>
  <c r="G43" i="31"/>
  <c r="G40" i="31"/>
  <c r="B44" i="29"/>
  <c r="D33" i="31"/>
  <c r="D70" i="31" s="1"/>
  <c r="C33" i="31"/>
  <c r="C70" i="31" s="1"/>
  <c r="C78" i="31" s="1"/>
  <c r="D78" i="31" s="1"/>
  <c r="B33" i="31"/>
  <c r="G32" i="31"/>
  <c r="G31" i="31"/>
  <c r="G28" i="31"/>
  <c r="G27" i="31"/>
  <c r="G26" i="31"/>
  <c r="G25" i="31"/>
  <c r="G24" i="31"/>
  <c r="G23" i="31"/>
  <c r="G22" i="31"/>
  <c r="G21" i="31"/>
  <c r="G20" i="31"/>
  <c r="G19" i="31"/>
  <c r="G18" i="31"/>
  <c r="G17" i="31"/>
  <c r="G16" i="31"/>
  <c r="G15" i="31"/>
  <c r="G13" i="31"/>
  <c r="G12" i="31"/>
  <c r="E27" i="30"/>
  <c r="F27" i="30" s="1"/>
  <c r="I26" i="30"/>
  <c r="E21" i="30"/>
  <c r="F21" i="30" s="1"/>
  <c r="I21" i="30" s="1"/>
  <c r="I20" i="30"/>
  <c r="G18" i="30"/>
  <c r="E14" i="30"/>
  <c r="E15" i="30"/>
  <c r="A2" i="30"/>
  <c r="D40" i="29"/>
  <c r="D38" i="29"/>
  <c r="B36" i="29"/>
  <c r="B34" i="29"/>
  <c r="B42" i="29"/>
  <c r="G11" i="30"/>
  <c r="G26" i="30"/>
  <c r="H26" i="30"/>
  <c r="F67" i="31"/>
  <c r="I14" i="30"/>
  <c r="I25" i="30" l="1"/>
  <c r="G25" i="30"/>
  <c r="B46" i="29"/>
  <c r="D44" i="29"/>
  <c r="G13" i="30"/>
  <c r="E29" i="30"/>
  <c r="H11" i="30"/>
  <c r="C72" i="31"/>
  <c r="C81" i="31" s="1"/>
  <c r="F29" i="30"/>
  <c r="H13" i="30"/>
  <c r="I19" i="30"/>
  <c r="H19" i="30" s="1"/>
  <c r="G21" i="30"/>
  <c r="H21" i="30" s="1"/>
  <c r="I27" i="30"/>
  <c r="H27" i="30" s="1"/>
  <c r="G27" i="30"/>
  <c r="G67" i="31"/>
  <c r="I12" i="30"/>
  <c r="G12" i="30"/>
  <c r="G15" i="30" s="1"/>
  <c r="H14" i="30"/>
  <c r="H18" i="30"/>
  <c r="H20" i="30"/>
  <c r="E22" i="30"/>
  <c r="F22" i="30"/>
  <c r="F31" i="30" s="1"/>
  <c r="G28" i="30"/>
  <c r="H28" i="30" s="1"/>
  <c r="G29" i="30" l="1"/>
  <c r="H12" i="30"/>
  <c r="H15" i="30" s="1"/>
  <c r="G22" i="30"/>
  <c r="E31" i="30"/>
  <c r="D69" i="31"/>
  <c r="D72" i="31" s="1"/>
  <c r="E69" i="31" s="1"/>
  <c r="I29" i="30"/>
  <c r="H25" i="30"/>
  <c r="H29" i="30" s="1"/>
  <c r="I15" i="30"/>
  <c r="H22" i="30"/>
  <c r="D79" i="31"/>
  <c r="I22" i="30"/>
  <c r="G69" i="31" l="1"/>
  <c r="G31" i="30"/>
  <c r="E11" i="31" s="1"/>
  <c r="E33" i="31" s="1"/>
  <c r="E70" i="31" s="1"/>
  <c r="E78" i="31" s="1"/>
  <c r="H31" i="30"/>
  <c r="F11" i="31" s="1"/>
  <c r="F33" i="31" s="1"/>
  <c r="F70" i="31" s="1"/>
  <c r="F72" i="31" s="1"/>
  <c r="G78" i="31"/>
  <c r="G79" i="31" s="1"/>
  <c r="E79" i="31"/>
  <c r="I31" i="30"/>
  <c r="G11" i="31" s="1"/>
  <c r="G33" i="31" s="1"/>
  <c r="G70" i="31" s="1"/>
  <c r="G72" i="31" l="1"/>
  <c r="E72" i="31"/>
</calcChain>
</file>

<file path=xl/comments1.xml><?xml version="1.0" encoding="utf-8"?>
<comments xmlns="http://schemas.openxmlformats.org/spreadsheetml/2006/main">
  <authors>
    <author>Kchao, Perry V</author>
    <author>Serrano-Ahmed, Sharon L</author>
  </authors>
  <commentList>
    <comment ref="C11" authorId="0" shapeId="0">
      <text>
        <r>
          <rPr>
            <b/>
            <sz val="9"/>
            <color indexed="81"/>
            <rFont val="Tahoma"/>
            <family val="2"/>
          </rPr>
          <t>Kchao, Perry V:</t>
        </r>
        <r>
          <rPr>
            <sz val="9"/>
            <color indexed="81"/>
            <rFont val="Tahoma"/>
            <family val="2"/>
          </rPr>
          <t xml:space="preserve">
exclude $64,500 fee revenue posted in wrong account for debt service but still in fund 13091</t>
        </r>
      </text>
    </comment>
    <comment ref="E33" authorId="1" shapeId="0">
      <text>
        <r>
          <rPr>
            <b/>
            <sz val="9"/>
            <color indexed="81"/>
            <rFont val="Tahoma"/>
            <family val="2"/>
          </rPr>
          <t>Serrano-Ahmed, Sharon L:</t>
        </r>
        <r>
          <rPr>
            <sz val="9"/>
            <color indexed="81"/>
            <rFont val="Tahoma"/>
            <family val="2"/>
          </rPr>
          <t xml:space="preserve">
Does not include RI, Tier II or Debt Rev</t>
        </r>
      </text>
    </comment>
    <comment ref="B37" authorId="0" shapeId="0">
      <text>
        <r>
          <rPr>
            <b/>
            <sz val="9"/>
            <color indexed="81"/>
            <rFont val="Tahoma"/>
            <family val="2"/>
          </rPr>
          <t>Kchao, Perry V:</t>
        </r>
        <r>
          <rPr>
            <sz val="9"/>
            <color indexed="81"/>
            <rFont val="Tahoma"/>
            <family val="2"/>
          </rPr>
          <t xml:space="preserve">
exclude ORGT Tier II.  Only Fund 13091 actuals.</t>
        </r>
      </text>
    </comment>
    <comment ref="C37" authorId="0" shapeId="0">
      <text>
        <r>
          <rPr>
            <b/>
            <sz val="9"/>
            <color indexed="81"/>
            <rFont val="Tahoma"/>
            <family val="2"/>
          </rPr>
          <t>Kchao, Perry V:</t>
        </r>
        <r>
          <rPr>
            <sz val="9"/>
            <color indexed="81"/>
            <rFont val="Tahoma"/>
            <family val="2"/>
          </rPr>
          <t xml:space="preserve">
exclude ORGT Tier II.  Only Fund 13091 actuals.</t>
        </r>
      </text>
    </comment>
    <comment ref="D37" authorId="0" shapeId="0">
      <text>
        <r>
          <rPr>
            <b/>
            <sz val="9"/>
            <color indexed="81"/>
            <rFont val="Tahoma"/>
            <family val="2"/>
          </rPr>
          <t>Kchao, Perry V:</t>
        </r>
        <r>
          <rPr>
            <sz val="9"/>
            <color indexed="81"/>
            <rFont val="Tahoma"/>
            <family val="2"/>
          </rPr>
          <t xml:space="preserve">
exclude ORGT Tier II.  Only Fund 13091 actuals.</t>
        </r>
      </text>
    </comment>
    <comment ref="E37" authorId="0" shapeId="0">
      <text>
        <r>
          <rPr>
            <b/>
            <sz val="9"/>
            <color indexed="81"/>
            <rFont val="Tahoma"/>
            <family val="2"/>
          </rPr>
          <t>Kchao, Perry V:</t>
        </r>
        <r>
          <rPr>
            <sz val="9"/>
            <color indexed="81"/>
            <rFont val="Tahoma"/>
            <family val="2"/>
          </rPr>
          <t xml:space="preserve">
exclude ORGT Tier II.  Only Fund 13091 actuals.</t>
        </r>
      </text>
    </comment>
    <comment ref="G37" authorId="0" shapeId="0">
      <text>
        <r>
          <rPr>
            <b/>
            <sz val="9"/>
            <color indexed="81"/>
            <rFont val="Tahoma"/>
            <family val="2"/>
          </rPr>
          <t>Kchao, Perry V:</t>
        </r>
        <r>
          <rPr>
            <sz val="9"/>
            <color indexed="81"/>
            <rFont val="Tahoma"/>
            <family val="2"/>
          </rPr>
          <t xml:space="preserve">
exclude ORGT Tier II.  Only Fund 13091 actuals.</t>
        </r>
      </text>
    </comment>
    <comment ref="E38" authorId="1" shapeId="0">
      <text>
        <r>
          <rPr>
            <b/>
            <sz val="9"/>
            <color indexed="81"/>
            <rFont val="Tahoma"/>
            <family val="2"/>
          </rPr>
          <t>Serrano-Ahmed, Sharon L:</t>
        </r>
        <r>
          <rPr>
            <sz val="9"/>
            <color indexed="81"/>
            <rFont val="Tahoma"/>
            <family val="2"/>
          </rPr>
          <t xml:space="preserve">
Does not include the $60,398 Tier II students from 545</t>
        </r>
      </text>
    </comment>
    <comment ref="E46" authorId="1" shapeId="0">
      <text>
        <r>
          <rPr>
            <b/>
            <sz val="9"/>
            <color indexed="81"/>
            <rFont val="Tahoma"/>
            <family val="2"/>
          </rPr>
          <t>Serrano-Ahmed, Sharon L:</t>
        </r>
        <r>
          <rPr>
            <sz val="9"/>
            <color indexed="81"/>
            <rFont val="Tahoma"/>
            <family val="2"/>
          </rPr>
          <t xml:space="preserve">
Tier II of $104,639 removed, student ass portion in salary</t>
        </r>
      </text>
    </comment>
    <comment ref="C71" authorId="1" shapeId="0">
      <text>
        <r>
          <rPr>
            <b/>
            <sz val="9"/>
            <color indexed="81"/>
            <rFont val="Tahoma"/>
            <family val="2"/>
          </rPr>
          <t>Serrano-Ahmed, Sharon L:</t>
        </r>
        <r>
          <rPr>
            <sz val="9"/>
            <color indexed="81"/>
            <rFont val="Tahoma"/>
            <family val="2"/>
          </rPr>
          <t xml:space="preserve">
Rsv for Doubtful Acc</t>
        </r>
      </text>
    </comment>
    <comment ref="D71" authorId="0" shapeId="0">
      <text>
        <r>
          <rPr>
            <b/>
            <sz val="9"/>
            <color indexed="81"/>
            <rFont val="Tahoma"/>
            <family val="2"/>
          </rPr>
          <t>Kchao, Perry V:</t>
        </r>
        <r>
          <rPr>
            <sz val="9"/>
            <color indexed="81"/>
            <rFont val="Tahoma"/>
            <family val="2"/>
          </rPr>
          <t xml:space="preserve">
10 yr capital plan 
 - funding from reserve</t>
        </r>
      </text>
    </comment>
    <comment ref="E71" authorId="0" shapeId="0">
      <text>
        <r>
          <rPr>
            <b/>
            <sz val="9"/>
            <color indexed="81"/>
            <rFont val="Tahoma"/>
            <family val="2"/>
          </rPr>
          <t>Kchao, Perry V:</t>
        </r>
        <r>
          <rPr>
            <sz val="9"/>
            <color indexed="81"/>
            <rFont val="Tahoma"/>
            <family val="2"/>
          </rPr>
          <t xml:space="preserve">
10 yr capital plan - funding from reserve</t>
        </r>
      </text>
    </comment>
    <comment ref="G71" authorId="0" shapeId="0">
      <text>
        <r>
          <rPr>
            <b/>
            <sz val="9"/>
            <color indexed="81"/>
            <rFont val="Tahoma"/>
            <family val="2"/>
          </rPr>
          <t>Kchao, Perry V:</t>
        </r>
        <r>
          <rPr>
            <sz val="9"/>
            <color indexed="81"/>
            <rFont val="Tahoma"/>
            <family val="2"/>
          </rPr>
          <t xml:space="preserve">
10 yr capital plan - funding from reserve</t>
        </r>
      </text>
    </comment>
  </commentList>
</comments>
</file>

<file path=xl/sharedStrings.xml><?xml version="1.0" encoding="utf-8"?>
<sst xmlns="http://schemas.openxmlformats.org/spreadsheetml/2006/main" count="226" uniqueCount="203">
  <si>
    <t>Mandatory Fee Detail &amp; Request Form</t>
  </si>
  <si>
    <t>Description of Fee Purpose:</t>
  </si>
  <si>
    <t>Description of Students Charged:</t>
  </si>
  <si>
    <t>REVENUE</t>
  </si>
  <si>
    <t>Student Fees</t>
  </si>
  <si>
    <t>Less: Allowances, Waivers, Etc.</t>
  </si>
  <si>
    <t>Non-Mandatory Student Fees</t>
  </si>
  <si>
    <t>Sales &amp; Services</t>
  </si>
  <si>
    <t>Fines</t>
  </si>
  <si>
    <t>Housing Rental Income</t>
  </si>
  <si>
    <t>Other Rental Income</t>
  </si>
  <si>
    <t>Meal Plan Sales</t>
  </si>
  <si>
    <t>Other Food Service Sales</t>
  </si>
  <si>
    <t>Athletic Ticket Sales</t>
  </si>
  <si>
    <t>Game Guarantees</t>
  </si>
  <si>
    <t>Athletic Camps</t>
  </si>
  <si>
    <t>Other Athletic Revenue</t>
  </si>
  <si>
    <t>Health Services</t>
  </si>
  <si>
    <t>Non-Student Parking &amp; Transportation</t>
  </si>
  <si>
    <t>Advertising Revenue</t>
  </si>
  <si>
    <t>Commissions</t>
  </si>
  <si>
    <t>Miscellaneous Revenues</t>
  </si>
  <si>
    <t>Gifts</t>
  </si>
  <si>
    <t>Other Miscellaneous Revenues</t>
  </si>
  <si>
    <t>Total Revenue</t>
  </si>
  <si>
    <t>EXPENDITURES</t>
  </si>
  <si>
    <t>Personal Services</t>
  </si>
  <si>
    <t>Salaries - Faculty/Staff</t>
  </si>
  <si>
    <t>Salaries - Students</t>
  </si>
  <si>
    <t>Fringe Benefits</t>
  </si>
  <si>
    <t>Travel</t>
  </si>
  <si>
    <t>Travel - Employee</t>
  </si>
  <si>
    <t>Travel - Non-Employee</t>
  </si>
  <si>
    <t>Operating Supplies and Expenses</t>
  </si>
  <si>
    <t>Purchases for Resale/Cost of Goods Sold</t>
  </si>
  <si>
    <t>Supplies &amp; Materials</t>
  </si>
  <si>
    <t>Repairs and Maintenance</t>
  </si>
  <si>
    <t>Rental Payments (Non-Real Estate)</t>
  </si>
  <si>
    <t>Insurance</t>
  </si>
  <si>
    <t>Software</t>
  </si>
  <si>
    <t>Equipment (Small Value)</t>
  </si>
  <si>
    <t>Real Estate/Authority Lease Rental</t>
  </si>
  <si>
    <t>Per Diems &amp; Fees</t>
  </si>
  <si>
    <t>Contracted Services</t>
  </si>
  <si>
    <t>Telecommunications</t>
  </si>
  <si>
    <t>Scholarships</t>
  </si>
  <si>
    <t>Allocated Operating Expenses</t>
  </si>
  <si>
    <t>Equipment/Capital Outlay</t>
  </si>
  <si>
    <t>Lease/Purchase - Principal</t>
  </si>
  <si>
    <t>Lease/Purchase - Interest</t>
  </si>
  <si>
    <t>R&amp;R Reserve Contribution</t>
  </si>
  <si>
    <t>Motor Vehicle Purchase</t>
  </si>
  <si>
    <t>Equipment Purchase</t>
  </si>
  <si>
    <t>Building and Facilities Improvements</t>
  </si>
  <si>
    <t>Total Expenditures</t>
  </si>
  <si>
    <t>Beginning Net Assets and Reserves (July 1)</t>
  </si>
  <si>
    <t>Surplus/(Deficit) from above schedule</t>
  </si>
  <si>
    <t>Transfer to or from other sources</t>
  </si>
  <si>
    <t>Final Net Assets and Reserves (June 30)</t>
  </si>
  <si>
    <t>Reserved for Renewal &amp; Replacement</t>
  </si>
  <si>
    <t>Capital Liability Reserve Fund</t>
  </si>
  <si>
    <t>Total Net Assets and Reserves</t>
  </si>
  <si>
    <t>Mandatory Fee Revenue</t>
  </si>
  <si>
    <t xml:space="preserve">Institution Name:  </t>
  </si>
  <si>
    <t xml:space="preserve">Preparer Name &amp; Email:  </t>
  </si>
  <si>
    <t xml:space="preserve">Name of Fee:  </t>
  </si>
  <si>
    <t xml:space="preserve">Type of Fee:  </t>
  </si>
  <si>
    <t xml:space="preserve">New or Existing?  </t>
  </si>
  <si>
    <t xml:space="preserve">PPV Projects Supported:  </t>
  </si>
  <si>
    <t>Description of Personal Services and Travel:</t>
  </si>
  <si>
    <t>Description of Student Engagement:</t>
  </si>
  <si>
    <t>Incremental Change Proposed:</t>
  </si>
  <si>
    <t>Percent Change Proposed:</t>
  </si>
  <si>
    <t>Description of Financial Trends:</t>
  </si>
  <si>
    <t>Fall Semester</t>
  </si>
  <si>
    <t>Spring Semester</t>
  </si>
  <si>
    <t>0-4 credit hours</t>
  </si>
  <si>
    <t>5-8 credit hours</t>
  </si>
  <si>
    <t>9-12 credit hours</t>
  </si>
  <si>
    <t>Full-time</t>
  </si>
  <si>
    <t>Summer Semester</t>
  </si>
  <si>
    <t>Projection of Fee Instances and Revenues</t>
  </si>
  <si>
    <t>Fall Semester Total</t>
  </si>
  <si>
    <t>Spring Semester Total</t>
  </si>
  <si>
    <t>Summer Semester Total</t>
  </si>
  <si>
    <t>Fiscal Year Total</t>
  </si>
  <si>
    <t>Justification for Increase and Planned Usage:</t>
  </si>
  <si>
    <t>Bookstore &amp; Gift shop Sales</t>
  </si>
  <si>
    <t xml:space="preserve">Revenue Department(s):  </t>
  </si>
  <si>
    <t xml:space="preserve">Fund:  </t>
  </si>
  <si>
    <t xml:space="preserve">Revenue Account:  </t>
  </si>
  <si>
    <t>FY 2019 Fee Rate</t>
  </si>
  <si>
    <t>Projected FY20 Fee Instances</t>
  </si>
  <si>
    <t>FY 2018 Actuals</t>
  </si>
  <si>
    <t>Fee Types:</t>
  </si>
  <si>
    <t>Access/ID Card</t>
  </si>
  <si>
    <t>Activity</t>
  </si>
  <si>
    <t>Athletic</t>
  </si>
  <si>
    <t>Facility</t>
  </si>
  <si>
    <t>Health</t>
  </si>
  <si>
    <t>International</t>
  </si>
  <si>
    <t>Other</t>
  </si>
  <si>
    <t>Parking</t>
  </si>
  <si>
    <t>Recreation</t>
  </si>
  <si>
    <t>Technology</t>
  </si>
  <si>
    <t>Transportation</t>
  </si>
  <si>
    <t>Wellness</t>
  </si>
  <si>
    <t>New or Existing Fee:</t>
  </si>
  <si>
    <t xml:space="preserve">New </t>
  </si>
  <si>
    <t>Existing</t>
  </si>
  <si>
    <t>Abraham Baldwin Agricultural College</t>
  </si>
  <si>
    <t>Albany State University</t>
  </si>
  <si>
    <t>Atlanta Metropolitan State College</t>
  </si>
  <si>
    <t>Augusta University</t>
  </si>
  <si>
    <t>Clayton State University</t>
  </si>
  <si>
    <t xml:space="preserve">College of Coastal Georgia </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</si>
  <si>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</si>
  <si>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</si>
  <si>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</si>
  <si>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</si>
  <si>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</si>
  <si>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</si>
  <si>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</si>
  <si>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</si>
  <si>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</si>
  <si>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</si>
  <si>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</si>
  <si>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</si>
  <si>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Kennesaw State University</t>
  </si>
  <si>
    <t>Middle Georgia State University</t>
  </si>
  <si>
    <t>Savannah State University</t>
  </si>
  <si>
    <t>South Georgia State College</t>
  </si>
  <si>
    <t>University of Georgia</t>
  </si>
  <si>
    <t>University of North Georgia</t>
  </si>
  <si>
    <t>University of West Georgia</t>
  </si>
  <si>
    <t>Valdosta State University</t>
  </si>
  <si>
    <t>Institutions</t>
  </si>
  <si>
    <t>University System of Georgia</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</si>
  <si>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</si>
  <si>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</si>
  <si>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</si>
  <si>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Other Unrestricted Net Assets 
(including encumbrance reserve)</t>
  </si>
  <si>
    <t>Perry Kchao   perry.kchao@crc.gatech.edu</t>
  </si>
  <si>
    <t>CRC Operations Fee</t>
  </si>
  <si>
    <t>408100 - 104,  408108</t>
  </si>
  <si>
    <t>CRC Generated Revenue</t>
  </si>
  <si>
    <t>RI - OS&amp;E</t>
  </si>
  <si>
    <t>Campus Recreation Center Positions</t>
  </si>
  <si>
    <t>Assc Dir-CRC Healthy Lifestyle Programs</t>
  </si>
  <si>
    <t>Asst Dir - GITFIT Programs</t>
  </si>
  <si>
    <t>Asst Dir-CRC ORGT</t>
  </si>
  <si>
    <t>Outdoor Recreation Coord</t>
  </si>
  <si>
    <t>Aquatic Ops &amp; Risk Mgr</t>
  </si>
  <si>
    <t>Asst Dir-CRC Intramurals</t>
  </si>
  <si>
    <t>HR Coordinator</t>
  </si>
  <si>
    <t>IT Support Prof Sr</t>
  </si>
  <si>
    <t>Graphic Designer</t>
  </si>
  <si>
    <t>Admin Professional Sr</t>
  </si>
  <si>
    <t>Facilities Mgr II</t>
  </si>
  <si>
    <t>Asst Dir-CRC - Facilities</t>
  </si>
  <si>
    <t>Competitive Sports Coordinator-Operations</t>
  </si>
  <si>
    <t>CRC Facilities Technician</t>
  </si>
  <si>
    <t>Assistant Director of Member Services</t>
  </si>
  <si>
    <t>Asst Dir - Aquatics</t>
  </si>
  <si>
    <t>CRC Evening Coordinator</t>
  </si>
  <si>
    <t>Competitive Sports Coordinator-development</t>
  </si>
  <si>
    <t>Member Services Coord</t>
  </si>
  <si>
    <t>Aquatic Coordinator - Events</t>
  </si>
  <si>
    <t>Aquatics Coordinator</t>
  </si>
  <si>
    <t>LDSH Challenge Course Coordinator</t>
  </si>
  <si>
    <t>Yes</t>
  </si>
  <si>
    <t>550, 643,645, 646</t>
  </si>
  <si>
    <t xml:space="preserve">Several mandatory fee meetings will be held and the student body is informed.  This will take place before the student committee vote.   This is an addition to the student advisory committee meetings held through out the year. </t>
  </si>
  <si>
    <t>The request CRC Operations Fee is to support the operations of the Campus Recreations Center (CRC) and to offer programs and services for Georgia tech students and Faculty and Staff.    This fee allows CRC staff limited travel for training and professional development needs (safety and certifications).  The positions supported by this fee is listed in separate tab.</t>
  </si>
  <si>
    <t>A major portion of CRC operational budget comprises of outside generated revenue and it enables the CRC not to request a fee increase.   For the last few years, CRC generated revenue is averaging $2 mill and covers a portion of professional and student staff as well as certain operational expenditures.</t>
  </si>
  <si>
    <t>Allocated Personal Services</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</si>
  <si>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</si>
  <si>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Fiscal Year 2021</t>
  </si>
  <si>
    <t>FD13000</t>
  </si>
  <si>
    <t xml:space="preserve">The purpose of the CRC Operations Fee is to support the operations of the Campus Recreations Center (CRC).  This includes Aquatics facilities, state-of-the-art fitness center, fitness programs, competitive sports and outdoor programs for Georgia tech students and Faculty and Staff.  A ten-year analysis of the CRC turnstile data Fall 2007 through Fall 2017 indicates a significant impact on the 1st year retention rates and the 5 and 6-year graduation rates for both undergraduate and graduate students at Georgia Tech.   </t>
  </si>
  <si>
    <t>FY 2020 Fee Amount:</t>
  </si>
  <si>
    <t>Proposed FY 2021 Fee Amount:</t>
  </si>
  <si>
    <t>FY19 Revenue</t>
  </si>
  <si>
    <t>FY19 Expenditures</t>
  </si>
  <si>
    <t>FY19 % of Revenue Expended:</t>
  </si>
  <si>
    <t>FY20 Unrestricted Fund Balance</t>
  </si>
  <si>
    <t>FY 2020 Fee Rate</t>
  </si>
  <si>
    <t>Proposed FY 2021 Fee Rate</t>
  </si>
  <si>
    <t>Projected FY21 Fee Instances</t>
  </si>
  <si>
    <r>
      <t xml:space="preserve">FY21 Revenues
</t>
    </r>
    <r>
      <rPr>
        <b/>
        <u/>
        <sz val="10"/>
        <rFont val="Calibri"/>
        <family val="2"/>
        <scheme val="minor"/>
      </rPr>
      <t>without</t>
    </r>
    <r>
      <rPr>
        <sz val="10"/>
        <rFont val="Calibri"/>
        <family val="2"/>
        <scheme val="minor"/>
      </rPr>
      <t xml:space="preserve"> increase</t>
    </r>
  </si>
  <si>
    <t xml:space="preserve">FY21 Incremental Fee Increase </t>
  </si>
  <si>
    <r>
      <t xml:space="preserve">FY21 Projection
</t>
    </r>
    <r>
      <rPr>
        <b/>
        <u/>
        <sz val="10"/>
        <rFont val="Calibri"/>
        <family val="2"/>
        <scheme val="minor"/>
      </rPr>
      <t>with</t>
    </r>
    <r>
      <rPr>
        <sz val="10"/>
        <rFont val="Calibri"/>
        <family val="2"/>
        <scheme val="minor"/>
      </rPr>
      <t xml:space="preserve"> increase</t>
    </r>
  </si>
  <si>
    <t>FY 2019 Actuals</t>
  </si>
  <si>
    <t>FY 2020 Projected</t>
  </si>
  <si>
    <r>
      <t xml:space="preserve">FY21 Projection
</t>
    </r>
    <r>
      <rPr>
        <b/>
        <u/>
        <sz val="10"/>
        <rFont val="Calibri"/>
        <family val="2"/>
        <scheme val="minor"/>
      </rPr>
      <t>without</t>
    </r>
    <r>
      <rPr>
        <sz val="10"/>
        <rFont val="Calibri"/>
        <family val="2"/>
        <scheme val="minor"/>
      </rPr>
      <t xml:space="preserve"> increase</t>
    </r>
  </si>
  <si>
    <t>Aquatic Dir (Aquatic/Fitness Prog Coord)</t>
  </si>
  <si>
    <t xml:space="preserve">Fee is required of students taking 4 or more hours for both undergrad and grad students.  MOWR - Move On When Ready is a high school college dual enrollment program.  Students enrolled in this program are eligible for a waiver.   Fee is assesed during summer semester and the institution does not pro-rate fees based on credit hours. </t>
  </si>
  <si>
    <t>CRC Operational Fee</t>
  </si>
  <si>
    <t xml:space="preserve">Note:  </t>
  </si>
  <si>
    <t>Mandatory Fee data - actuals in Fund 13091.</t>
  </si>
  <si>
    <t>Exclude RI and ORGT Tier II</t>
  </si>
  <si>
    <t>No fee increase</t>
  </si>
  <si>
    <t xml:space="preserve">Other Operating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</si>
</sst>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quot;$&quot;#,##0.00"/>
  </numFmts>
  <fonts count="27"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0"/>
      <name val="Calibri"/>
      <family val="2"/>
      <scheme val="minor"/>
    </font>
    <font>
      <b/>
      <sz val="10"/>
      <name val="Calibri"/>
      <family val="2"/>
      <scheme val="minor"/>
    </font>
    <font>
      <i/>
      <sz val="10"/>
      <name val="Calibri"/>
      <family val="2"/>
      <scheme val="minor"/>
    </font>
    <font>
      <b/>
      <u/>
      <sz val="1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sz val="10.5"/>
      <color theme="1"/>
      <name val="Calibri"/>
      <family val="2"/>
      <scheme val="minor"/>
    </font>
    <font>
      <sz val="11"/>
      <name val="Calibri"/>
      <family val="2"/>
      <scheme val="minor"/>
    </font>
    <font>
      <b/>
      <sz val="12"/>
      <name val="Calibri"/>
      <family val="2"/>
      <scheme val="minor"/>
    </font>
    <font>
      <b/>
      <i/>
      <sz val="11"/>
      <name val="Calibri"/>
      <family val="2"/>
      <scheme val="minor"/>
    </font>
    <font>
      <sz val="12"/>
      <color theme="1"/>
      <name val="Calibri"/>
      <family val="2"/>
      <scheme val="minor"/>
    </font>
    <font>
      <sz val="9"/>
      <name val="Arial"/>
      <family val="2"/>
    </font>
    <font>
      <b/>
      <sz val="10.5"/>
      <color theme="1"/>
      <name val="Calibri"/>
      <family val="2"/>
      <scheme val="minor"/>
    </font>
    <font>
      <b/>
      <sz val="10.5"/>
      <color rgb="FFFF0000"/>
      <name val="Calibri"/>
      <family val="2"/>
      <scheme val="minor"/>
    </font>
    <font>
      <b/>
      <sz val="10.5"/>
      <name val="Calibri"/>
      <family val="2"/>
      <scheme val="minor"/>
    </font>
    <font>
      <sz val="11"/>
      <color theme="1"/>
      <name val="Calibri"/>
      <family val="2"/>
      <scheme val="minor"/>
    </font>
    <font>
      <sz val="11"/>
      <color theme="1"/>
      <name val="Arial"/>
      <family val="2"/>
    </font>
    <font>
      <sz val="9"/>
      <color indexed="81"/>
      <name val="Tahoma"/>
      <family val="2"/>
    </font>
    <font>
      <b/>
      <sz val="9"/>
      <color indexed="81"/>
      <name val="Tahoma"/>
      <family val="2"/>
    </font>
    <font>
      <sz val="10"/>
      <name val="Arial"/>
      <family val="2"/>
    </font>
    <font>
      <sz val="10"/>
      <color theme="1"/>
      <name val="Calibri"/>
      <family val="2"/>
      <scheme val="minor"/>
    </font>
    <font>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DEBF7"/>
        <bgColor indexed="64"/>
      </patternFill>
    </fill>
    <fill>
      <patternFill patternType="solid">
        <fgColor rgb="FFD9D9D9"/>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auto="1"/>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right/>
      <top style="thin">
        <color theme="0"/>
      </top>
      <bottom style="thin">
        <color auto="1"/>
      </bottom>
      <diagonal/>
    </border>
    <border>
      <left style="thin">
        <color theme="0"/>
      </left>
      <right/>
      <top/>
      <bottom style="thin">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n">
        <color theme="0"/>
      </left>
      <right style="thin">
        <color theme="0"/>
      </right>
      <top/>
      <bottom/>
      <diagonal/>
    </border>
  </borders>
  <cellStyleXfs count="18">
    <xf numFmtId="0" fontId="0" fillId="0" borderId="0"/>
    <xf numFmtId="0" fontId="2" fillId="0" borderId="0"/>
    <xf numFmtId="43" fontId="20" fillId="0" borderId="0" applyFont="0" applyFill="0" applyBorder="0" applyAlignment="0" applyProtection="0"/>
    <xf numFmtId="0" fontId="24" fillId="0" borderId="0"/>
    <xf numFmtId="9" fontId="24" fillId="0" borderId="0" applyFont="0" applyFill="0" applyBorder="0" applyAlignment="0" applyProtection="0"/>
    <xf numFmtId="44"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0" fillId="0" borderId="0"/>
    <xf numFmtId="0" fontId="20" fillId="0" borderId="0"/>
    <xf numFmtId="0" fontId="24" fillId="0" borderId="0"/>
    <xf numFmtId="0" fontId="24" fillId="0" borderId="0"/>
    <xf numFmtId="0" fontId="24" fillId="0" borderId="0"/>
    <xf numFmtId="43" fontId="24" fillId="0" borderId="0" applyFont="0" applyFill="0" applyBorder="0" applyAlignment="0" applyProtection="0"/>
    <xf numFmtId="9" fontId="20" fillId="0" borderId="0" applyFont="0" applyFill="0" applyBorder="0" applyAlignment="0" applyProtection="0"/>
    <xf numFmtId="43" fontId="24" fillId="0" borderId="0" applyFont="0" applyFill="0" applyBorder="0" applyAlignment="0" applyProtection="0"/>
  </cellStyleXfs>
  <cellXfs count="179">
    <xf numFmtId="0" fontId="0" fillId="0" borderId="0" xfId="0"/>
    <xf numFmtId="0" fontId="4" fillId="0" borderId="0" xfId="1" applyFont="1"/>
    <xf numFmtId="0" fontId="4" fillId="2" borderId="0" xfId="1" applyFont="1" applyFill="1"/>
    <xf numFmtId="0" fontId="4" fillId="3" borderId="1" xfId="1" applyFont="1" applyFill="1" applyBorder="1"/>
    <xf numFmtId="0" fontId="4" fillId="3" borderId="1" xfId="1" applyFont="1" applyFill="1" applyBorder="1" applyAlignment="1">
      <alignment horizontal="center" wrapText="1"/>
    </xf>
    <xf numFmtId="0" fontId="5" fillId="0" borderId="1" xfId="1" applyFont="1" applyBorder="1"/>
    <xf numFmtId="0" fontId="4" fillId="0" borderId="3" xfId="1" applyFont="1" applyFill="1" applyBorder="1"/>
    <xf numFmtId="0" fontId="4" fillId="0" borderId="1" xfId="1" applyFont="1" applyFill="1" applyBorder="1"/>
    <xf numFmtId="0" fontId="4" fillId="0" borderId="1" xfId="1" applyFont="1" applyBorder="1"/>
    <xf numFmtId="0" fontId="4" fillId="0" borderId="1" xfId="1" applyFont="1" applyFill="1" applyBorder="1" applyAlignment="1">
      <alignment horizontal="left" indent="2"/>
    </xf>
    <xf numFmtId="0" fontId="4" fillId="0" borderId="1" xfId="1" applyFont="1" applyFill="1" applyBorder="1" applyAlignment="1">
      <alignment horizontal="left" indent="3"/>
    </xf>
    <xf numFmtId="0" fontId="4" fillId="0" borderId="1" xfId="1" applyFont="1" applyBorder="1" applyAlignment="1">
      <alignment horizontal="left" indent="2"/>
    </xf>
    <xf numFmtId="0" fontId="5" fillId="4" borderId="1" xfId="1" applyFont="1" applyFill="1" applyBorder="1" applyAlignment="1"/>
    <xf numFmtId="0" fontId="5" fillId="4" borderId="1" xfId="1" applyFont="1" applyFill="1" applyBorder="1"/>
    <xf numFmtId="0" fontId="4" fillId="0" borderId="3" xfId="1" applyFont="1" applyBorder="1"/>
    <xf numFmtId="0" fontId="4" fillId="3" borderId="4" xfId="1" applyFont="1" applyFill="1" applyBorder="1"/>
    <xf numFmtId="0" fontId="4" fillId="4" borderId="6" xfId="1" applyFont="1" applyFill="1" applyBorder="1"/>
    <xf numFmtId="0" fontId="4" fillId="3" borderId="7" xfId="1" applyFont="1" applyFill="1" applyBorder="1"/>
    <xf numFmtId="0" fontId="5" fillId="3" borderId="9" xfId="1" applyFont="1" applyFill="1" applyBorder="1"/>
    <xf numFmtId="0" fontId="4" fillId="3" borderId="6" xfId="1" applyFont="1" applyFill="1" applyBorder="1"/>
    <xf numFmtId="38" fontId="5" fillId="4" borderId="1" xfId="1" applyNumberFormat="1" applyFont="1" applyFill="1" applyBorder="1"/>
    <xf numFmtId="0" fontId="8" fillId="2" borderId="0" xfId="1" applyNumberFormat="1" applyFont="1" applyFill="1" applyAlignment="1">
      <alignment horizontal="left"/>
    </xf>
    <xf numFmtId="0" fontId="1" fillId="0" borderId="13" xfId="0" applyFont="1" applyBorder="1" applyAlignment="1">
      <alignment horizontal="right"/>
    </xf>
    <xf numFmtId="0" fontId="0" fillId="0" borderId="13" xfId="0" applyBorder="1" applyAlignment="1">
      <alignment horizontal="right"/>
    </xf>
    <xf numFmtId="0" fontId="0" fillId="0" borderId="13" xfId="0" applyBorder="1"/>
    <xf numFmtId="0" fontId="0" fillId="0" borderId="14" xfId="0" applyBorder="1"/>
    <xf numFmtId="0" fontId="1" fillId="0" borderId="16" xfId="0" applyFont="1" applyBorder="1" applyAlignment="1">
      <alignment horizontal="left"/>
    </xf>
    <xf numFmtId="0" fontId="0" fillId="0" borderId="17" xfId="0" applyBorder="1" applyAlignment="1">
      <alignment horizontal="right"/>
    </xf>
    <xf numFmtId="0" fontId="0" fillId="0" borderId="18" xfId="0" applyBorder="1"/>
    <xf numFmtId="0" fontId="0" fillId="0" borderId="0" xfId="0" applyFill="1"/>
    <xf numFmtId="0" fontId="1" fillId="0" borderId="18" xfId="0" applyFont="1" applyBorder="1" applyAlignment="1">
      <alignment horizontal="right"/>
    </xf>
    <xf numFmtId="0" fontId="1" fillId="0" borderId="18" xfId="0" applyFont="1" applyBorder="1" applyAlignment="1">
      <alignment horizontal="right" wrapText="1"/>
    </xf>
    <xf numFmtId="0" fontId="0" fillId="0" borderId="18" xfId="0" applyFill="1" applyBorder="1" applyAlignment="1">
      <alignment horizontal="left"/>
    </xf>
    <xf numFmtId="0" fontId="9" fillId="0" borderId="18" xfId="0" applyFont="1" applyBorder="1" applyAlignment="1">
      <alignment horizontal="center"/>
    </xf>
    <xf numFmtId="0" fontId="0" fillId="0" borderId="21" xfId="0" applyFill="1" applyBorder="1"/>
    <xf numFmtId="0" fontId="0" fillId="0" borderId="0" xfId="0" applyFill="1" applyBorder="1"/>
    <xf numFmtId="0" fontId="1" fillId="0" borderId="14" xfId="0" applyFont="1" applyBorder="1" applyAlignment="1">
      <alignment horizontal="left"/>
    </xf>
    <xf numFmtId="0" fontId="0" fillId="0" borderId="18" xfId="0" applyFill="1" applyBorder="1" applyAlignment="1">
      <alignment horizontal="center"/>
    </xf>
    <xf numFmtId="165" fontId="0" fillId="5" borderId="20" xfId="0" applyNumberFormat="1" applyFont="1" applyFill="1" applyBorder="1" applyAlignment="1">
      <alignment horizontal="center"/>
    </xf>
    <xf numFmtId="165" fontId="0" fillId="0" borderId="20" xfId="0" applyNumberFormat="1" applyFont="1" applyBorder="1" applyAlignment="1">
      <alignment horizontal="center"/>
    </xf>
    <xf numFmtId="0" fontId="0" fillId="0" borderId="0" xfId="0" applyFont="1"/>
    <xf numFmtId="164" fontId="0" fillId="0" borderId="20" xfId="0" applyNumberFormat="1" applyFont="1" applyBorder="1" applyAlignment="1">
      <alignment horizontal="center"/>
    </xf>
    <xf numFmtId="0" fontId="0" fillId="0" borderId="13" xfId="0" applyFont="1" applyBorder="1"/>
    <xf numFmtId="0" fontId="0" fillId="0" borderId="0" xfId="0" applyFont="1" applyBorder="1"/>
    <xf numFmtId="0" fontId="4" fillId="0" borderId="0" xfId="1" applyFont="1" applyFill="1" applyBorder="1"/>
    <xf numFmtId="0" fontId="4" fillId="0" borderId="0" xfId="1" applyFont="1" applyBorder="1"/>
    <xf numFmtId="38" fontId="4" fillId="0" borderId="0" xfId="1" applyNumberFormat="1" applyFont="1" applyFill="1" applyBorder="1"/>
    <xf numFmtId="0" fontId="13" fillId="0" borderId="0" xfId="1" applyFont="1" applyFill="1" applyBorder="1" applyAlignment="1">
      <alignment wrapText="1"/>
    </xf>
    <xf numFmtId="0" fontId="4" fillId="0" borderId="0" xfId="1" applyFont="1" applyFill="1" applyBorder="1" applyAlignment="1">
      <alignment horizontal="center" wrapText="1"/>
    </xf>
    <xf numFmtId="38" fontId="4" fillId="0" borderId="28" xfId="1" applyNumberFormat="1" applyFont="1" applyFill="1" applyBorder="1"/>
    <xf numFmtId="38" fontId="4" fillId="0" borderId="29" xfId="1" applyNumberFormat="1" applyFont="1" applyFill="1" applyBorder="1"/>
    <xf numFmtId="0" fontId="4" fillId="0" borderId="28" xfId="1" applyFont="1" applyFill="1" applyBorder="1" applyAlignment="1">
      <alignment horizontal="left"/>
    </xf>
    <xf numFmtId="0" fontId="4" fillId="0" borderId="0" xfId="1" applyFont="1" applyFill="1" applyBorder="1" applyAlignment="1">
      <alignment horizontal="left"/>
    </xf>
    <xf numFmtId="165" fontId="12" fillId="0" borderId="29" xfId="1" applyNumberFormat="1" applyFont="1" applyFill="1" applyBorder="1"/>
    <xf numFmtId="38" fontId="12" fillId="0" borderId="29" xfId="1" applyNumberFormat="1" applyFont="1" applyFill="1" applyBorder="1"/>
    <xf numFmtId="0" fontId="12" fillId="0" borderId="29" xfId="1" applyFont="1" applyFill="1" applyBorder="1"/>
    <xf numFmtId="0" fontId="13" fillId="3" borderId="30" xfId="1" applyFont="1" applyFill="1" applyBorder="1" applyAlignment="1">
      <alignment wrapText="1"/>
    </xf>
    <xf numFmtId="0" fontId="4" fillId="3" borderId="31" xfId="1" applyFont="1" applyFill="1" applyBorder="1" applyAlignment="1">
      <alignment horizontal="center" wrapText="1"/>
    </xf>
    <xf numFmtId="0" fontId="4" fillId="3" borderId="32" xfId="1" applyFont="1" applyFill="1" applyBorder="1" applyAlignment="1">
      <alignment horizontal="center" wrapText="1"/>
    </xf>
    <xf numFmtId="0" fontId="14" fillId="0" borderId="29" xfId="1" applyFont="1" applyFill="1" applyBorder="1" applyAlignment="1">
      <alignment horizontal="left"/>
    </xf>
    <xf numFmtId="0" fontId="14" fillId="0" borderId="0" xfId="1" applyFont="1" applyFill="1" applyBorder="1" applyAlignment="1">
      <alignment horizontal="left"/>
    </xf>
    <xf numFmtId="0" fontId="3" fillId="0" borderId="29" xfId="1" applyFont="1" applyFill="1" applyBorder="1" applyAlignment="1">
      <alignment horizontal="left"/>
    </xf>
    <xf numFmtId="3" fontId="4" fillId="0" borderId="1" xfId="1" applyNumberFormat="1" applyFont="1" applyFill="1" applyBorder="1"/>
    <xf numFmtId="3" fontId="4" fillId="0" borderId="1" xfId="1" applyNumberFormat="1" applyFont="1" applyBorder="1"/>
    <xf numFmtId="3" fontId="5" fillId="0" borderId="3" xfId="1" applyNumberFormat="1" applyFont="1" applyFill="1" applyBorder="1" applyAlignment="1">
      <alignment horizontal="center" wrapText="1"/>
    </xf>
    <xf numFmtId="3" fontId="4" fillId="0" borderId="3" xfId="1" applyNumberFormat="1" applyFont="1" applyFill="1" applyBorder="1" applyAlignment="1">
      <alignment horizontal="center" wrapText="1"/>
    </xf>
    <xf numFmtId="3" fontId="4" fillId="0" borderId="3" xfId="1" applyNumberFormat="1" applyFont="1" applyFill="1" applyBorder="1"/>
    <xf numFmtId="3" fontId="4" fillId="0" borderId="3" xfId="1" applyNumberFormat="1" applyFont="1" applyBorder="1"/>
    <xf numFmtId="3" fontId="4" fillId="0" borderId="0" xfId="1" applyNumberFormat="1" applyFont="1"/>
    <xf numFmtId="165" fontId="5" fillId="4" borderId="1" xfId="1" applyNumberFormat="1" applyFont="1" applyFill="1" applyBorder="1"/>
    <xf numFmtId="0" fontId="0" fillId="0" borderId="0" xfId="0" applyFill="1" applyBorder="1" applyAlignment="1">
      <alignment horizontal="left"/>
    </xf>
    <xf numFmtId="0" fontId="0" fillId="0" borderId="23" xfId="0" applyFill="1" applyBorder="1" applyAlignment="1">
      <alignment horizontal="left"/>
    </xf>
    <xf numFmtId="165" fontId="4" fillId="0" borderId="28" xfId="1" applyNumberFormat="1" applyFont="1" applyFill="1" applyBorder="1" applyAlignment="1">
      <alignment horizontal="center"/>
    </xf>
    <xf numFmtId="165" fontId="4" fillId="0" borderId="0" xfId="1" applyNumberFormat="1" applyFont="1" applyFill="1" applyBorder="1" applyAlignment="1">
      <alignment horizontal="center"/>
    </xf>
    <xf numFmtId="165" fontId="4" fillId="0" borderId="29" xfId="1" applyNumberFormat="1" applyFont="1" applyFill="1" applyBorder="1" applyAlignment="1">
      <alignment horizontal="center"/>
    </xf>
    <xf numFmtId="6" fontId="5" fillId="4" borderId="1" xfId="1" applyNumberFormat="1"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5" fillId="0" borderId="0" xfId="0" applyFont="1"/>
    <xf numFmtId="0" fontId="9" fillId="0" borderId="0" xfId="0" applyFont="1"/>
    <xf numFmtId="0" fontId="16" fillId="0" borderId="0" xfId="0" applyFont="1"/>
    <xf numFmtId="165" fontId="5" fillId="3" borderId="10" xfId="1" applyNumberFormat="1" applyFont="1" applyFill="1" applyBorder="1"/>
    <xf numFmtId="165" fontId="0" fillId="0" borderId="14" xfId="0" applyNumberFormat="1" applyFont="1" applyFill="1" applyBorder="1" applyAlignment="1">
      <alignment horizontal="center"/>
    </xf>
    <xf numFmtId="0" fontId="0" fillId="0" borderId="33" xfId="0" applyBorder="1" applyAlignment="1">
      <alignment horizontal="right"/>
    </xf>
    <xf numFmtId="0" fontId="5" fillId="3" borderId="28" xfId="1" applyFont="1" applyFill="1" applyBorder="1" applyAlignment="1">
      <alignment horizontal="left"/>
    </xf>
    <xf numFmtId="165" fontId="5" fillId="3" borderId="28" xfId="1" applyNumberFormat="1" applyFont="1" applyFill="1" applyBorder="1" applyAlignment="1">
      <alignment horizontal="center"/>
    </xf>
    <xf numFmtId="38" fontId="5" fillId="3" borderId="28" xfId="1" applyNumberFormat="1" applyFont="1" applyFill="1" applyBorder="1"/>
    <xf numFmtId="3" fontId="4" fillId="0" borderId="28" xfId="1" applyNumberFormat="1" applyFont="1" applyFill="1" applyBorder="1"/>
    <xf numFmtId="3" fontId="4" fillId="0" borderId="0" xfId="1" applyNumberFormat="1" applyFont="1" applyFill="1" applyBorder="1"/>
    <xf numFmtId="3" fontId="4" fillId="0" borderId="29" xfId="1" applyNumberFormat="1" applyFont="1" applyFill="1" applyBorder="1"/>
    <xf numFmtId="165" fontId="5" fillId="3" borderId="28" xfId="1" applyNumberFormat="1" applyFont="1" applyFill="1" applyBorder="1"/>
    <xf numFmtId="0" fontId="4" fillId="3" borderId="7" xfId="1" applyFont="1" applyFill="1" applyBorder="1" applyAlignment="1">
      <alignment wrapText="1"/>
    </xf>
    <xf numFmtId="0" fontId="5" fillId="0" borderId="0" xfId="1" applyFont="1"/>
    <xf numFmtId="3" fontId="4" fillId="3" borderId="5" xfId="1" applyNumberFormat="1" applyFont="1" applyFill="1" applyBorder="1"/>
    <xf numFmtId="3" fontId="4" fillId="4" borderId="1" xfId="1" applyNumberFormat="1" applyFont="1" applyFill="1" applyBorder="1"/>
    <xf numFmtId="3" fontId="4" fillId="3" borderId="8" xfId="1" applyNumberFormat="1" applyFont="1" applyFill="1" applyBorder="1"/>
    <xf numFmtId="3" fontId="4" fillId="3" borderId="1" xfId="1" applyNumberFormat="1" applyFont="1" applyFill="1" applyBorder="1"/>
    <xf numFmtId="0" fontId="21" fillId="0" borderId="0" xfId="0" applyFont="1"/>
    <xf numFmtId="165" fontId="4" fillId="0" borderId="0" xfId="1" applyNumberFormat="1" applyFont="1"/>
    <xf numFmtId="38" fontId="4" fillId="0" borderId="0" xfId="1" applyNumberFormat="1" applyFont="1"/>
    <xf numFmtId="166" fontId="4" fillId="0" borderId="0" xfId="2" applyNumberFormat="1" applyFont="1"/>
    <xf numFmtId="166" fontId="4" fillId="0" borderId="0" xfId="1" applyNumberFormat="1" applyFont="1"/>
    <xf numFmtId="37" fontId="4" fillId="0" borderId="0" xfId="1" applyNumberFormat="1" applyFont="1"/>
    <xf numFmtId="0" fontId="4" fillId="7" borderId="0" xfId="1" applyFont="1" applyFill="1"/>
    <xf numFmtId="165" fontId="0" fillId="0" borderId="0" xfId="0" applyNumberFormat="1"/>
    <xf numFmtId="0" fontId="0" fillId="0" borderId="0" xfId="0" applyBorder="1"/>
    <xf numFmtId="0" fontId="0" fillId="0" borderId="13" xfId="0" applyFill="1" applyBorder="1"/>
    <xf numFmtId="0" fontId="0" fillId="0" borderId="18" xfId="0" applyFill="1" applyBorder="1"/>
    <xf numFmtId="0" fontId="0" fillId="0" borderId="18" xfId="0" applyBorder="1" applyAlignment="1">
      <alignment horizontal="right"/>
    </xf>
    <xf numFmtId="0" fontId="1" fillId="0" borderId="13" xfId="0" applyFont="1" applyFill="1" applyBorder="1" applyAlignment="1">
      <alignment horizontal="right"/>
    </xf>
    <xf numFmtId="0" fontId="1" fillId="0" borderId="18" xfId="0" applyFont="1" applyFill="1" applyBorder="1" applyAlignment="1">
      <alignment horizontal="right"/>
    </xf>
    <xf numFmtId="0" fontId="0" fillId="5" borderId="12" xfId="0" applyFill="1" applyBorder="1" applyAlignment="1">
      <alignment horizontal="left"/>
    </xf>
    <xf numFmtId="0" fontId="5" fillId="2" borderId="0" xfId="1" applyNumberFormat="1" applyFont="1" applyFill="1" applyAlignment="1">
      <alignment horizontal="left"/>
    </xf>
    <xf numFmtId="0" fontId="0" fillId="5" borderId="12" xfId="0" applyFill="1" applyBorder="1" applyAlignment="1">
      <alignment horizontal="left"/>
    </xf>
    <xf numFmtId="0" fontId="0" fillId="0" borderId="22" xfId="0" applyBorder="1" applyAlignment="1"/>
    <xf numFmtId="166" fontId="25" fillId="3" borderId="8" xfId="2" applyNumberFormat="1" applyFont="1" applyFill="1" applyBorder="1"/>
    <xf numFmtId="166" fontId="4" fillId="0" borderId="0" xfId="1" applyNumberFormat="1" applyFont="1" applyFill="1" applyBorder="1" applyAlignment="1">
      <alignment horizontal="center" wrapText="1"/>
    </xf>
    <xf numFmtId="10" fontId="4" fillId="0" borderId="0" xfId="16" applyNumberFormat="1" applyFont="1" applyFill="1" applyBorder="1" applyAlignment="1">
      <alignment horizontal="center" wrapText="1"/>
    </xf>
    <xf numFmtId="167" fontId="4" fillId="0" borderId="0" xfId="1" applyNumberFormat="1" applyFont="1"/>
    <xf numFmtId="43" fontId="4" fillId="0" borderId="0" xfId="1" applyNumberFormat="1" applyFont="1"/>
    <xf numFmtId="0" fontId="26" fillId="0" borderId="0" xfId="1" applyNumberFormat="1" applyFont="1" applyFill="1" applyAlignment="1">
      <alignment horizontal="left"/>
    </xf>
    <xf numFmtId="3" fontId="4" fillId="0" borderId="8" xfId="1" applyNumberFormat="1" applyFont="1" applyFill="1" applyBorder="1"/>
    <xf numFmtId="166" fontId="25" fillId="0" borderId="8" xfId="2" applyNumberFormat="1" applyFont="1" applyFill="1" applyBorder="1"/>
    <xf numFmtId="165" fontId="5" fillId="8" borderId="1" xfId="1" applyNumberFormat="1" applyFont="1" applyFill="1" applyBorder="1"/>
    <xf numFmtId="3" fontId="4" fillId="8" borderId="1" xfId="1" applyNumberFormat="1" applyFont="1" applyFill="1" applyBorder="1"/>
    <xf numFmtId="3" fontId="4" fillId="9" borderId="5" xfId="1" applyNumberFormat="1" applyFont="1" applyFill="1" applyBorder="1"/>
    <xf numFmtId="3" fontId="4" fillId="9" borderId="1" xfId="1" applyNumberFormat="1" applyFont="1" applyFill="1" applyBorder="1"/>
    <xf numFmtId="3" fontId="4" fillId="9" borderId="8" xfId="1" applyNumberFormat="1" applyFont="1" applyFill="1" applyBorder="1"/>
    <xf numFmtId="0" fontId="0" fillId="5" borderId="15" xfId="0" applyFill="1" applyBorder="1" applyAlignment="1">
      <alignment horizontal="left"/>
    </xf>
    <xf numFmtId="0" fontId="0" fillId="5" borderId="24" xfId="0" applyFill="1" applyBorder="1" applyAlignment="1">
      <alignment horizontal="left"/>
    </xf>
    <xf numFmtId="0" fontId="10" fillId="0" borderId="19" xfId="0" applyFont="1" applyBorder="1" applyAlignment="1">
      <alignment horizontal="center"/>
    </xf>
    <xf numFmtId="0" fontId="10" fillId="0" borderId="23" xfId="0" applyFont="1" applyBorder="1" applyAlignment="1">
      <alignment horizontal="center"/>
    </xf>
    <xf numFmtId="0" fontId="10" fillId="0" borderId="26" xfId="0" applyFont="1" applyBorder="1" applyAlignment="1">
      <alignment horizontal="center"/>
    </xf>
    <xf numFmtId="0" fontId="10" fillId="0" borderId="27" xfId="0" applyFont="1" applyBorder="1" applyAlignment="1">
      <alignment horizontal="center"/>
    </xf>
    <xf numFmtId="0" fontId="17" fillId="0" borderId="21" xfId="0" applyFont="1" applyBorder="1" applyAlignment="1">
      <alignment horizontal="left" wrapText="1"/>
    </xf>
    <xf numFmtId="0" fontId="17" fillId="0" borderId="0" xfId="0" applyFont="1" applyBorder="1" applyAlignment="1">
      <alignment horizontal="left" wrapText="1"/>
    </xf>
    <xf numFmtId="0" fontId="0" fillId="5" borderId="25" xfId="0" applyFill="1" applyBorder="1" applyAlignment="1">
      <alignment horizontal="left"/>
    </xf>
    <xf numFmtId="0" fontId="0" fillId="5" borderId="12" xfId="0" applyFill="1" applyBorder="1" applyAlignment="1">
      <alignment horizontal="left"/>
    </xf>
    <xf numFmtId="0" fontId="0" fillId="0" borderId="19" xfId="0" applyBorder="1"/>
    <xf numFmtId="0" fontId="0" fillId="0" borderId="23" xfId="0" applyBorder="1"/>
    <xf numFmtId="0" fontId="0" fillId="0" borderId="22" xfId="0" applyBorder="1" applyAlignment="1">
      <alignment horizontal="left"/>
    </xf>
    <xf numFmtId="0" fontId="0" fillId="0" borderId="19" xfId="0" applyFill="1" applyBorder="1" applyAlignment="1">
      <alignment horizontal="left"/>
    </xf>
    <xf numFmtId="0" fontId="0" fillId="0" borderId="17" xfId="0" applyFill="1" applyBorder="1" applyAlignment="1">
      <alignment horizontal="left"/>
    </xf>
    <xf numFmtId="0" fontId="1" fillId="0" borderId="13" xfId="0" applyFont="1" applyFill="1" applyBorder="1" applyAlignment="1">
      <alignment horizontal="right"/>
    </xf>
    <xf numFmtId="0" fontId="1" fillId="0" borderId="18" xfId="0" applyFont="1" applyFill="1" applyBorder="1" applyAlignment="1">
      <alignment horizontal="right"/>
    </xf>
    <xf numFmtId="0" fontId="0" fillId="0" borderId="21" xfId="0" applyBorder="1"/>
    <xf numFmtId="0" fontId="0" fillId="0" borderId="0" xfId="0" applyBorder="1"/>
    <xf numFmtId="0" fontId="11" fillId="4" borderId="2" xfId="0" applyFont="1" applyFill="1" applyBorder="1" applyAlignment="1">
      <alignment horizontal="left" vertical="top" wrapText="1" readingOrder="1"/>
    </xf>
    <xf numFmtId="0" fontId="11" fillId="4" borderId="3" xfId="0" applyFont="1" applyFill="1" applyBorder="1" applyAlignment="1">
      <alignment horizontal="left" vertical="top" wrapText="1" readingOrder="1"/>
    </xf>
    <xf numFmtId="0" fontId="11" fillId="4" borderId="11" xfId="0" applyFont="1" applyFill="1" applyBorder="1" applyAlignment="1">
      <alignment horizontal="left" vertical="top" wrapText="1" readingOrder="1"/>
    </xf>
    <xf numFmtId="0" fontId="0" fillId="0" borderId="19" xfId="0" applyBorder="1" applyAlignment="1">
      <alignment horizontal="right"/>
    </xf>
    <xf numFmtId="0" fontId="0" fillId="0" borderId="23" xfId="0" applyBorder="1" applyAlignment="1">
      <alignment horizontal="right"/>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1" xfId="0" applyFont="1" applyFill="1" applyBorder="1" applyAlignment="1">
      <alignment horizontal="left" vertical="top" wrapText="1"/>
    </xf>
    <xf numFmtId="0" fontId="1" fillId="0" borderId="0" xfId="0" applyFont="1" applyBorder="1" applyAlignment="1">
      <alignment horizontal="left"/>
    </xf>
    <xf numFmtId="0" fontId="0" fillId="0" borderId="18" xfId="0" applyBorder="1" applyAlignment="1">
      <alignment horizontal="right"/>
    </xf>
    <xf numFmtId="0" fontId="0" fillId="0" borderId="13" xfId="0" applyFill="1" applyBorder="1"/>
    <xf numFmtId="0" fontId="0" fillId="0" borderId="18" xfId="0" applyFill="1" applyBorder="1"/>
    <xf numFmtId="0" fontId="11" fillId="4" borderId="2" xfId="0" applyFont="1" applyFill="1" applyBorder="1" applyAlignment="1">
      <alignment vertical="top" wrapText="1"/>
    </xf>
    <xf numFmtId="0" fontId="11" fillId="4" borderId="3" xfId="0" applyFont="1" applyFill="1" applyBorder="1" applyAlignment="1">
      <alignment vertical="top" wrapText="1"/>
    </xf>
    <xf numFmtId="0" fontId="11" fillId="4" borderId="11" xfId="0" applyFont="1" applyFill="1" applyBorder="1" applyAlignment="1">
      <alignment vertical="top" wrapText="1"/>
    </xf>
    <xf numFmtId="0" fontId="11" fillId="4" borderId="3" xfId="0" applyFont="1" applyFill="1" applyBorder="1" applyAlignment="1">
      <alignment vertical="top"/>
    </xf>
    <xf numFmtId="0" fontId="11" fillId="4" borderId="11" xfId="0" applyFont="1" applyFill="1" applyBorder="1" applyAlignment="1">
      <alignment vertical="top"/>
    </xf>
    <xf numFmtId="0" fontId="3" fillId="2" borderId="0" xfId="1" applyFont="1" applyFill="1" applyAlignment="1">
      <alignment horizontal="left"/>
    </xf>
    <xf numFmtId="0" fontId="5" fillId="2" borderId="0" xfId="1" applyFont="1" applyFill="1" applyAlignment="1">
      <alignment horizontal="left"/>
    </xf>
    <xf numFmtId="0" fontId="5" fillId="2" borderId="0" xfId="1" applyNumberFormat="1" applyFont="1" applyFill="1" applyAlignment="1">
      <alignment horizontal="left"/>
    </xf>
    <xf numFmtId="0" fontId="5" fillId="2" borderId="0" xfId="1" applyFont="1" applyFill="1" applyAlignment="1">
      <alignment horizontal="left" vertical="center" wrapText="1"/>
    </xf>
    <xf numFmtId="0" fontId="6" fillId="0" borderId="2" xfId="1" applyFont="1" applyFill="1" applyBorder="1" applyAlignment="1">
      <alignment horizontal="left"/>
    </xf>
    <xf numFmtId="0" fontId="6" fillId="0" borderId="3" xfId="1" applyFont="1" applyFill="1" applyBorder="1" applyAlignment="1">
      <alignment horizontal="left"/>
    </xf>
    <xf numFmtId="0" fontId="6" fillId="0" borderId="11" xfId="1" applyFont="1" applyFill="1" applyBorder="1" applyAlignment="1">
      <alignment horizontal="left"/>
    </xf>
    <xf numFmtId="0" fontId="5" fillId="2" borderId="0" xfId="1" applyNumberFormat="1" applyFont="1" applyFill="1" applyAlignment="1">
      <alignment horizontal="left" wrapText="1"/>
    </xf>
    <xf numFmtId="0" fontId="6" fillId="6" borderId="2" xfId="1" applyFont="1" applyFill="1" applyBorder="1"/>
    <xf numFmtId="0" fontId="6" fillId="6" borderId="3" xfId="1" applyFont="1" applyFill="1" applyBorder="1"/>
    <xf numFmtId="0" fontId="6" fillId="6" borderId="11" xfId="1" applyFont="1" applyFill="1" applyBorder="1"/>
    <xf numFmtId="0" fontId="6" fillId="6" borderId="2" xfId="1" applyFont="1" applyFill="1" applyBorder="1" applyAlignment="1">
      <alignment horizontal="left"/>
    </xf>
    <xf numFmtId="0" fontId="6" fillId="6" borderId="3" xfId="1" applyFont="1" applyFill="1" applyBorder="1" applyAlignment="1">
      <alignment horizontal="left"/>
    </xf>
    <xf numFmtId="0" fontId="6" fillId="6" borderId="11" xfId="1" applyFont="1" applyFill="1" applyBorder="1" applyAlignment="1">
      <alignment horizontal="left"/>
    </xf>
  </cellXfs>
  <cellStyles count="18">
    <cellStyle name="Comma" xfId="2" builtinId="3"/>
    <cellStyle name="Comma 10" xfId="8"/>
    <cellStyle name="Comma 2 2" xfId="17"/>
    <cellStyle name="Comma 9" xfId="15"/>
    <cellStyle name="Currency 2" xfId="5"/>
    <cellStyle name="Normal" xfId="0" builtinId="0"/>
    <cellStyle name="Normal 2" xfId="1"/>
    <cellStyle name="Normal 3" xfId="3"/>
    <cellStyle name="Normal 31" xfId="9"/>
    <cellStyle name="Normal 69" xfId="10"/>
    <cellStyle name="Normal 70" xfId="6"/>
    <cellStyle name="Normal 70 2" xfId="11"/>
    <cellStyle name="Normal 8" xfId="12"/>
    <cellStyle name="Normal 8 2" xfId="14"/>
    <cellStyle name="Normal 9" xfId="13"/>
    <cellStyle name="Percent" xfId="16" builtinId="5"/>
    <cellStyle name="Percent 10" xfId="7"/>
    <cellStyle name="Percent 2" xfId="4"/>
  </cellStyles>
  <dxfs count="0"/>
  <tableStyles count="0" defaultTableStyle="TableStyleMedium2" defaultPivotStyle="PivotStyleLight16"/>
  <colors>
    <mruColors>
      <color rgb="FFD9D9D9"/>
      <color rgb="FFDDEBF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finrl/LOCALS~1/Temp/FY05%20Capital%20Project%20Info/FY04%20Encumbrance%20Reserve/June%2030%20summaries%20in%20July/Encumb%20Reserves/Status%20June%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Budget%2520FY%252020\FY20%2520budget%2520package\FY%25202020%2520BoR%2520Mand%2520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130.207.51.204\BudServ_data\811%20BudDev\7225A7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finclr/My%20Documents/Cheryls%20Documents/RANKIN/Capital%20Projects%20FY06/Old%20Hidden%20Worksheets%20in%2006%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crankin6/Local%20Settings/Temporary%20Internet%20Files/Content.Outlook/BVG4DAYY/BD%20ACTIONS_ALL%20%2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Budget%2520FY%252020\FY20%2520budget%2520package\FY%25202020%2520BoR%2520Mand%2520Forms_CRC_v2_fund%252013091_BC%2520w%2520prior%2520yr%2520enc%2520for%2520FY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 val="VLookup Funding"/>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C81"/>
  <sheetViews>
    <sheetView showGridLines="0" tabSelected="1" zoomScale="130" zoomScaleNormal="130" zoomScaleSheetLayoutView="120" zoomScalePageLayoutView="130" workbookViewId="0">
      <selection sqref="A1:D1"/>
    </sheetView>
  </sheetViews>
  <sheetFormatPr defaultColWidth="8.85546875" defaultRowHeight="15" x14ac:dyDescent="0.25"/>
  <cols>
    <col min="1" max="1" width="27.7109375" customWidth="1"/>
    <col min="2" max="2" width="12.42578125" customWidth="1"/>
    <col min="3" max="3" width="39.140625" customWidth="1"/>
    <col min="4" max="4" width="15.7109375" customWidth="1"/>
    <col min="5" max="5" width="3.140625" customWidth="1"/>
    <col min="6" max="575" width="8.85546875" style="106"/>
  </cols>
  <sheetData>
    <row r="1" spans="1:575" ht="21" x14ac:dyDescent="0.35">
      <c r="A1" s="131" t="s">
        <v>137</v>
      </c>
      <c r="B1" s="132"/>
      <c r="C1" s="132"/>
      <c r="D1" s="132"/>
    </row>
    <row r="2" spans="1:575" ht="21" x14ac:dyDescent="0.35">
      <c r="A2" s="131" t="s">
        <v>0</v>
      </c>
      <c r="B2" s="132"/>
      <c r="C2" s="132"/>
      <c r="D2" s="132"/>
    </row>
    <row r="3" spans="1:575" ht="21.75" thickBot="1" x14ac:dyDescent="0.4">
      <c r="A3" s="133" t="s">
        <v>177</v>
      </c>
      <c r="B3" s="134"/>
      <c r="C3" s="134"/>
      <c r="D3" s="134"/>
    </row>
    <row r="4" spans="1:575" ht="6" customHeight="1" x14ac:dyDescent="0.25">
      <c r="A4" s="33"/>
      <c r="B4" s="33"/>
      <c r="C4" s="33"/>
    </row>
    <row r="5" spans="1:575" ht="44.25" customHeight="1" x14ac:dyDescent="0.25">
      <c r="A5" s="135" t="s">
        <v>138</v>
      </c>
      <c r="B5" s="136"/>
      <c r="C5" s="136"/>
      <c r="D5" s="136"/>
    </row>
    <row r="6" spans="1:575" ht="15.75" x14ac:dyDescent="0.25">
      <c r="A6" s="33"/>
      <c r="B6" s="33"/>
      <c r="C6" s="33"/>
    </row>
    <row r="7" spans="1:575" x14ac:dyDescent="0.25">
      <c r="A7" s="22" t="s">
        <v>63</v>
      </c>
      <c r="B7" s="137" t="s">
        <v>123</v>
      </c>
      <c r="C7" s="138"/>
      <c r="D7" s="138"/>
      <c r="E7" s="106"/>
    </row>
    <row r="8" spans="1:575" s="108" customFormat="1" ht="3" customHeight="1" x14ac:dyDescent="0.25">
      <c r="A8" s="110"/>
      <c r="B8" s="32"/>
      <c r="C8" s="32"/>
      <c r="E8" s="34"/>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row>
    <row r="9" spans="1:575" x14ac:dyDescent="0.25">
      <c r="A9" s="30" t="s">
        <v>64</v>
      </c>
      <c r="B9" s="129" t="s">
        <v>142</v>
      </c>
      <c r="C9" s="130"/>
      <c r="D9" s="130"/>
      <c r="E9" s="106"/>
    </row>
    <row r="10" spans="1:575" s="108" customFormat="1" ht="3" customHeight="1" x14ac:dyDescent="0.25">
      <c r="A10" s="110"/>
      <c r="B10" s="32"/>
      <c r="C10" s="32"/>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row>
    <row r="11" spans="1:575" x14ac:dyDescent="0.25">
      <c r="A11" s="30" t="s">
        <v>65</v>
      </c>
      <c r="B11" s="129" t="s">
        <v>143</v>
      </c>
      <c r="C11" s="130"/>
      <c r="D11" s="130"/>
      <c r="E11" s="106"/>
    </row>
    <row r="12" spans="1:575" s="108" customFormat="1" ht="3" customHeight="1" x14ac:dyDescent="0.25">
      <c r="A12" s="110"/>
      <c r="B12" s="32"/>
      <c r="C12" s="32"/>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row>
    <row r="13" spans="1:575" x14ac:dyDescent="0.25">
      <c r="A13" s="30" t="s">
        <v>67</v>
      </c>
      <c r="B13" s="112" t="s">
        <v>109</v>
      </c>
      <c r="C13" s="141"/>
      <c r="D13" s="141"/>
      <c r="E13" s="106"/>
    </row>
    <row r="14" spans="1:575" s="108" customFormat="1" ht="3" customHeight="1" x14ac:dyDescent="0.25">
      <c r="A14" s="110"/>
      <c r="B14" s="32"/>
      <c r="C14" s="142"/>
      <c r="D14" s="143"/>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row>
    <row r="15" spans="1:575" x14ac:dyDescent="0.25">
      <c r="A15" s="30" t="s">
        <v>66</v>
      </c>
      <c r="B15" s="129" t="s">
        <v>96</v>
      </c>
      <c r="C15" s="130"/>
      <c r="D15" s="130"/>
      <c r="E15" s="106"/>
    </row>
    <row r="16" spans="1:575" s="108" customFormat="1" ht="3" customHeight="1" x14ac:dyDescent="0.25">
      <c r="A16" s="110"/>
      <c r="B16" s="32"/>
      <c r="C16" s="142"/>
      <c r="D16" s="143"/>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row>
    <row r="17" spans="1:575" x14ac:dyDescent="0.25">
      <c r="A17" s="30" t="s">
        <v>89</v>
      </c>
      <c r="B17" s="112" t="s">
        <v>178</v>
      </c>
      <c r="C17" s="141"/>
      <c r="D17" s="141"/>
      <c r="E17" s="106"/>
    </row>
    <row r="18" spans="1:575" s="108" customFormat="1" ht="3" customHeight="1" x14ac:dyDescent="0.25">
      <c r="A18" s="110"/>
      <c r="B18" s="32"/>
      <c r="C18" s="142"/>
      <c r="D18" s="143"/>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row>
    <row r="19" spans="1:575" x14ac:dyDescent="0.25">
      <c r="A19" s="30" t="s">
        <v>88</v>
      </c>
      <c r="B19" s="129" t="s">
        <v>171</v>
      </c>
      <c r="C19" s="130"/>
      <c r="D19" s="130"/>
      <c r="E19" s="106"/>
    </row>
    <row r="20" spans="1:575" s="35" customFormat="1" ht="3" customHeight="1" x14ac:dyDescent="0.25">
      <c r="A20" s="111"/>
      <c r="B20" s="70"/>
      <c r="C20" s="71"/>
      <c r="D20" s="71"/>
    </row>
    <row r="21" spans="1:575" x14ac:dyDescent="0.25">
      <c r="A21" s="30" t="s">
        <v>90</v>
      </c>
      <c r="B21" s="114" t="s">
        <v>144</v>
      </c>
      <c r="C21" s="115"/>
      <c r="D21" s="115"/>
      <c r="E21" s="106"/>
    </row>
    <row r="22" spans="1:575" s="108" customFormat="1" ht="3" customHeight="1" x14ac:dyDescent="0.25">
      <c r="A22" s="110"/>
      <c r="B22" s="32"/>
      <c r="C22" s="142"/>
      <c r="D22" s="143"/>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row>
    <row r="23" spans="1:575" x14ac:dyDescent="0.25">
      <c r="A23" s="31" t="s">
        <v>68</v>
      </c>
      <c r="B23" s="129" t="s">
        <v>170</v>
      </c>
      <c r="C23" s="130"/>
      <c r="D23" s="130"/>
      <c r="E23" s="106"/>
    </row>
    <row r="24" spans="1:575" ht="3.95" customHeight="1" x14ac:dyDescent="0.25">
      <c r="A24" s="23"/>
      <c r="B24" s="28"/>
      <c r="C24" s="139"/>
      <c r="D24" s="140"/>
      <c r="E24" s="106"/>
    </row>
    <row r="25" spans="1:575" x14ac:dyDescent="0.25">
      <c r="A25" s="26" t="s">
        <v>1</v>
      </c>
      <c r="B25" s="25"/>
      <c r="C25" s="146"/>
      <c r="D25" s="147"/>
      <c r="E25" s="106"/>
    </row>
    <row r="26" spans="1:575" ht="99.95" customHeight="1" x14ac:dyDescent="0.25">
      <c r="A26" s="148" t="s">
        <v>179</v>
      </c>
      <c r="B26" s="149"/>
      <c r="C26" s="149"/>
      <c r="D26" s="150"/>
    </row>
    <row r="27" spans="1:575" s="106" customFormat="1" ht="3.95" customHeight="1" x14ac:dyDescent="0.25">
      <c r="A27" s="27"/>
      <c r="B27" s="109"/>
      <c r="C27" s="151"/>
      <c r="D27" s="152"/>
    </row>
    <row r="28" spans="1:575" s="106" customFormat="1" x14ac:dyDescent="0.25">
      <c r="A28" s="26" t="s">
        <v>2</v>
      </c>
      <c r="B28" s="25"/>
      <c r="C28" s="146"/>
      <c r="D28" s="147"/>
    </row>
    <row r="29" spans="1:575" ht="66" customHeight="1" x14ac:dyDescent="0.25">
      <c r="A29" s="153" t="s">
        <v>196</v>
      </c>
      <c r="B29" s="154"/>
      <c r="C29" s="154"/>
      <c r="D29" s="155"/>
    </row>
    <row r="30" spans="1:575" ht="3.95" customHeight="1" x14ac:dyDescent="0.25">
      <c r="A30" s="27"/>
      <c r="B30" s="109"/>
      <c r="C30" s="151"/>
      <c r="D30" s="152"/>
    </row>
    <row r="31" spans="1:575" s="106" customFormat="1" x14ac:dyDescent="0.25">
      <c r="A31" s="156" t="s">
        <v>70</v>
      </c>
      <c r="B31" s="156"/>
      <c r="C31" s="156"/>
      <c r="D31" s="156"/>
    </row>
    <row r="32" spans="1:575" ht="54.75" customHeight="1" x14ac:dyDescent="0.25">
      <c r="A32" s="153" t="s">
        <v>172</v>
      </c>
      <c r="B32" s="154"/>
      <c r="C32" s="154"/>
      <c r="D32" s="155"/>
    </row>
    <row r="33" spans="1:575" s="106" customFormat="1" ht="3.95" customHeight="1" x14ac:dyDescent="0.25">
      <c r="A33" s="157"/>
      <c r="B33" s="157"/>
      <c r="C33" s="157"/>
      <c r="D33" s="157"/>
    </row>
    <row r="34" spans="1:575" s="106" customFormat="1" x14ac:dyDescent="0.25">
      <c r="A34" s="22" t="s">
        <v>63</v>
      </c>
      <c r="B34" s="137" t="str">
        <f>B7</f>
        <v>Georgia Institute of Technology</v>
      </c>
      <c r="C34" s="138"/>
      <c r="D34" s="138"/>
    </row>
    <row r="35" spans="1:575" s="106" customFormat="1" ht="6" customHeight="1" x14ac:dyDescent="0.25">
      <c r="A35" s="110"/>
      <c r="B35" s="32"/>
      <c r="C35" s="32"/>
      <c r="D35" s="108"/>
    </row>
    <row r="36" spans="1:575" s="106" customFormat="1" x14ac:dyDescent="0.25">
      <c r="A36" s="30" t="s">
        <v>65</v>
      </c>
      <c r="B36" s="129" t="str">
        <f>B11</f>
        <v>CRC Operations Fee</v>
      </c>
      <c r="C36" s="130"/>
      <c r="D36" s="130"/>
    </row>
    <row r="37" spans="1:575" s="106" customFormat="1" ht="6" customHeight="1" x14ac:dyDescent="0.25">
      <c r="A37" s="109"/>
      <c r="B37" s="84"/>
      <c r="C37" s="109"/>
      <c r="D37" s="84"/>
    </row>
    <row r="38" spans="1:575" s="40" customFormat="1" x14ac:dyDescent="0.25">
      <c r="A38" s="22" t="s">
        <v>180</v>
      </c>
      <c r="B38" s="38">
        <v>51</v>
      </c>
      <c r="C38" s="22" t="s">
        <v>71</v>
      </c>
      <c r="D38" s="39">
        <f>B40-B38</f>
        <v>0</v>
      </c>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row>
    <row r="39" spans="1:575" s="29" customFormat="1" ht="3" customHeight="1" x14ac:dyDescent="0.25">
      <c r="A39" s="110"/>
      <c r="B39" s="37"/>
      <c r="C39" s="144"/>
      <c r="D39" s="14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c r="OY39" s="35"/>
      <c r="OZ39" s="35"/>
      <c r="PA39" s="35"/>
      <c r="PB39" s="35"/>
      <c r="PC39" s="35"/>
      <c r="PD39" s="35"/>
      <c r="PE39" s="35"/>
      <c r="PF39" s="35"/>
      <c r="PG39" s="35"/>
      <c r="PH39" s="35"/>
      <c r="PI39" s="35"/>
      <c r="PJ39" s="35"/>
      <c r="PK39" s="35"/>
      <c r="PL39" s="35"/>
      <c r="PM39" s="35"/>
      <c r="PN39" s="35"/>
      <c r="PO39" s="35"/>
      <c r="PP39" s="35"/>
      <c r="PQ39" s="35"/>
      <c r="PR39" s="35"/>
      <c r="PS39" s="35"/>
      <c r="PT39" s="35"/>
      <c r="PU39" s="35"/>
      <c r="PV39" s="35"/>
      <c r="PW39" s="35"/>
      <c r="PX39" s="35"/>
      <c r="PY39" s="35"/>
      <c r="PZ39" s="35"/>
      <c r="QA39" s="35"/>
      <c r="QB39" s="35"/>
      <c r="QC39" s="35"/>
      <c r="QD39" s="35"/>
      <c r="QE39" s="35"/>
      <c r="QF39" s="35"/>
      <c r="QG39" s="35"/>
      <c r="QH39" s="35"/>
      <c r="QI39" s="35"/>
      <c r="QJ39" s="35"/>
      <c r="QK39" s="35"/>
      <c r="QL39" s="35"/>
      <c r="QM39" s="35"/>
      <c r="QN39" s="35"/>
      <c r="QO39" s="35"/>
      <c r="QP39" s="35"/>
      <c r="QQ39" s="35"/>
      <c r="QR39" s="35"/>
      <c r="QS39" s="35"/>
      <c r="QT39" s="35"/>
      <c r="QU39" s="35"/>
      <c r="QV39" s="35"/>
      <c r="QW39" s="35"/>
      <c r="QX39" s="35"/>
      <c r="QY39" s="35"/>
      <c r="QZ39" s="35"/>
      <c r="RA39" s="35"/>
      <c r="RB39" s="35"/>
      <c r="RC39" s="35"/>
      <c r="RD39" s="35"/>
      <c r="RE39" s="35"/>
      <c r="RF39" s="35"/>
      <c r="RG39" s="35"/>
      <c r="RH39" s="35"/>
      <c r="RI39" s="35"/>
      <c r="RJ39" s="35"/>
      <c r="RK39" s="35"/>
      <c r="RL39" s="35"/>
      <c r="RM39" s="35"/>
      <c r="RN39" s="35"/>
      <c r="RO39" s="35"/>
      <c r="RP39" s="35"/>
      <c r="RQ39" s="35"/>
      <c r="RR39" s="35"/>
      <c r="RS39" s="35"/>
      <c r="RT39" s="35"/>
      <c r="RU39" s="35"/>
      <c r="RV39" s="35"/>
      <c r="RW39" s="35"/>
      <c r="RX39" s="35"/>
      <c r="RY39" s="35"/>
      <c r="RZ39" s="35"/>
      <c r="SA39" s="35"/>
      <c r="SB39" s="35"/>
      <c r="SC39" s="35"/>
      <c r="SD39" s="35"/>
      <c r="SE39" s="35"/>
      <c r="SF39" s="35"/>
      <c r="SG39" s="35"/>
      <c r="SH39" s="35"/>
      <c r="SI39" s="35"/>
      <c r="SJ39" s="35"/>
      <c r="SK39" s="35"/>
      <c r="SL39" s="35"/>
      <c r="SM39" s="35"/>
      <c r="SN39" s="35"/>
      <c r="SO39" s="35"/>
      <c r="SP39" s="35"/>
      <c r="SQ39" s="35"/>
      <c r="SR39" s="35"/>
      <c r="SS39" s="35"/>
      <c r="ST39" s="35"/>
      <c r="SU39" s="35"/>
      <c r="SV39" s="35"/>
      <c r="SW39" s="35"/>
      <c r="SX39" s="35"/>
      <c r="SY39" s="35"/>
      <c r="SZ39" s="35"/>
      <c r="TA39" s="35"/>
      <c r="TB39" s="35"/>
      <c r="TC39" s="35"/>
      <c r="TD39" s="35"/>
      <c r="TE39" s="35"/>
      <c r="TF39" s="35"/>
      <c r="TG39" s="35"/>
      <c r="TH39" s="35"/>
      <c r="TI39" s="35"/>
      <c r="TJ39" s="35"/>
      <c r="TK39" s="35"/>
      <c r="TL39" s="35"/>
      <c r="TM39" s="35"/>
      <c r="TN39" s="35"/>
      <c r="TO39" s="35"/>
      <c r="TP39" s="35"/>
      <c r="TQ39" s="35"/>
      <c r="TR39" s="35"/>
      <c r="TS39" s="35"/>
      <c r="TT39" s="35"/>
      <c r="TU39" s="35"/>
      <c r="TV39" s="35"/>
      <c r="TW39" s="35"/>
      <c r="TX39" s="35"/>
      <c r="TY39" s="35"/>
      <c r="TZ39" s="35"/>
      <c r="UA39" s="35"/>
      <c r="UB39" s="35"/>
      <c r="UC39" s="35"/>
      <c r="UD39" s="35"/>
      <c r="UE39" s="35"/>
      <c r="UF39" s="35"/>
      <c r="UG39" s="35"/>
      <c r="UH39" s="35"/>
      <c r="UI39" s="35"/>
      <c r="UJ39" s="35"/>
      <c r="UK39" s="35"/>
      <c r="UL39" s="35"/>
      <c r="UM39" s="35"/>
      <c r="UN39" s="35"/>
      <c r="UO39" s="35"/>
      <c r="UP39" s="35"/>
      <c r="UQ39" s="35"/>
      <c r="UR39" s="35"/>
      <c r="US39" s="35"/>
      <c r="UT39" s="35"/>
      <c r="UU39" s="35"/>
      <c r="UV39" s="35"/>
      <c r="UW39" s="35"/>
      <c r="UX39" s="35"/>
      <c r="UY39" s="35"/>
      <c r="UZ39" s="35"/>
      <c r="VA39" s="35"/>
      <c r="VB39" s="35"/>
      <c r="VC39" s="35"/>
    </row>
    <row r="40" spans="1:575" s="40" customFormat="1" x14ac:dyDescent="0.25">
      <c r="A40" s="22" t="s">
        <v>181</v>
      </c>
      <c r="B40" s="38">
        <v>51</v>
      </c>
      <c r="C40" s="22" t="s">
        <v>72</v>
      </c>
      <c r="D40" s="41">
        <f>IFERROR(B40/B38-1,0)</f>
        <v>0</v>
      </c>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c r="SV40" s="43"/>
      <c r="SW40" s="43"/>
      <c r="SX40" s="43"/>
      <c r="SY40" s="43"/>
      <c r="SZ40" s="43"/>
      <c r="TA40" s="43"/>
      <c r="TB40" s="43"/>
      <c r="TC40" s="43"/>
      <c r="TD40" s="43"/>
      <c r="TE40" s="43"/>
      <c r="TF40" s="43"/>
      <c r="TG40" s="43"/>
      <c r="TH40" s="43"/>
      <c r="TI40" s="43"/>
      <c r="TJ40" s="43"/>
      <c r="TK40" s="43"/>
      <c r="TL40" s="43"/>
      <c r="TM40" s="43"/>
      <c r="TN40" s="43"/>
      <c r="TO40" s="43"/>
      <c r="TP40" s="43"/>
      <c r="TQ40" s="43"/>
      <c r="TR40" s="43"/>
      <c r="TS40" s="43"/>
      <c r="TT40" s="43"/>
      <c r="TU40" s="43"/>
      <c r="TV40" s="43"/>
      <c r="TW40" s="43"/>
      <c r="TX40" s="43"/>
      <c r="TY40" s="43"/>
      <c r="TZ40" s="43"/>
      <c r="UA40" s="43"/>
      <c r="UB40" s="43"/>
      <c r="UC40" s="43"/>
      <c r="UD40" s="43"/>
      <c r="UE40" s="43"/>
      <c r="UF40" s="43"/>
      <c r="UG40" s="43"/>
      <c r="UH40" s="43"/>
      <c r="UI40" s="43"/>
      <c r="UJ40" s="43"/>
      <c r="UK40" s="43"/>
      <c r="UL40" s="43"/>
      <c r="UM40" s="43"/>
      <c r="UN40" s="43"/>
      <c r="UO40" s="43"/>
      <c r="UP40" s="43"/>
      <c r="UQ40" s="43"/>
      <c r="UR40" s="43"/>
      <c r="US40" s="43"/>
      <c r="UT40" s="43"/>
      <c r="UU40" s="43"/>
      <c r="UV40" s="43"/>
      <c r="UW40" s="43"/>
      <c r="UX40" s="43"/>
      <c r="UY40" s="43"/>
      <c r="UZ40" s="43"/>
      <c r="VA40" s="43"/>
      <c r="VB40" s="43"/>
      <c r="VC40" s="43"/>
    </row>
    <row r="41" spans="1:575" s="29" customFormat="1" ht="3" customHeight="1" x14ac:dyDescent="0.25">
      <c r="A41" s="110"/>
      <c r="B41" s="108"/>
      <c r="C41" s="158"/>
      <c r="D41" s="159"/>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row>
    <row r="42" spans="1:575" s="40" customFormat="1" x14ac:dyDescent="0.25">
      <c r="A42" s="22" t="s">
        <v>182</v>
      </c>
      <c r="B42" s="38">
        <f>'Financial Data_MFee'!C33</f>
        <v>4617266</v>
      </c>
      <c r="C42" s="42"/>
      <c r="D42" s="42"/>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c r="RX42" s="43"/>
      <c r="RY42" s="43"/>
      <c r="RZ42" s="43"/>
      <c r="SA42" s="43"/>
      <c r="SB42" s="43"/>
      <c r="SC42" s="43"/>
      <c r="SD42" s="43"/>
      <c r="SE42" s="43"/>
      <c r="SF42" s="43"/>
      <c r="SG42" s="43"/>
      <c r="SH42" s="43"/>
      <c r="SI42" s="43"/>
      <c r="SJ42" s="43"/>
      <c r="SK42" s="43"/>
      <c r="SL42" s="43"/>
      <c r="SM42" s="43"/>
      <c r="SN42" s="43"/>
      <c r="SO42" s="43"/>
      <c r="SP42" s="43"/>
      <c r="SQ42" s="43"/>
      <c r="SR42" s="43"/>
      <c r="SS42" s="43"/>
      <c r="ST42" s="43"/>
      <c r="SU42" s="43"/>
      <c r="SV42" s="43"/>
      <c r="SW42" s="43"/>
      <c r="SX42" s="43"/>
      <c r="SY42" s="43"/>
      <c r="SZ42" s="43"/>
      <c r="TA42" s="43"/>
      <c r="TB42" s="43"/>
      <c r="TC42" s="43"/>
      <c r="TD42" s="43"/>
      <c r="TE42" s="43"/>
      <c r="TF42" s="43"/>
      <c r="TG42" s="43"/>
      <c r="TH42" s="43"/>
      <c r="TI42" s="43"/>
      <c r="TJ42" s="43"/>
      <c r="TK42" s="43"/>
      <c r="TL42" s="43"/>
      <c r="TM42" s="43"/>
      <c r="TN42" s="43"/>
      <c r="TO42" s="43"/>
      <c r="TP42" s="43"/>
      <c r="TQ42" s="43"/>
      <c r="TR42" s="43"/>
      <c r="TS42" s="43"/>
      <c r="TT42" s="43"/>
      <c r="TU42" s="43"/>
      <c r="TV42" s="43"/>
      <c r="TW42" s="43"/>
      <c r="TX42" s="43"/>
      <c r="TY42" s="43"/>
      <c r="TZ42" s="43"/>
      <c r="UA42" s="43"/>
      <c r="UB42" s="43"/>
      <c r="UC42" s="43"/>
      <c r="UD42" s="43"/>
      <c r="UE42" s="43"/>
      <c r="UF42" s="43"/>
      <c r="UG42" s="43"/>
      <c r="UH42" s="43"/>
      <c r="UI42" s="43"/>
      <c r="UJ42" s="43"/>
      <c r="UK42" s="43"/>
      <c r="UL42" s="43"/>
      <c r="UM42" s="43"/>
      <c r="UN42" s="43"/>
      <c r="UO42" s="43"/>
      <c r="UP42" s="43"/>
      <c r="UQ42" s="43"/>
      <c r="UR42" s="43"/>
      <c r="US42" s="43"/>
      <c r="UT42" s="43"/>
      <c r="UU42" s="43"/>
      <c r="UV42" s="43"/>
      <c r="UW42" s="43"/>
      <c r="UX42" s="43"/>
      <c r="UY42" s="43"/>
      <c r="UZ42" s="43"/>
      <c r="VA42" s="43"/>
      <c r="VB42" s="43"/>
      <c r="VC42" s="43"/>
    </row>
    <row r="43" spans="1:575" s="29" customFormat="1" ht="3" customHeight="1" x14ac:dyDescent="0.25">
      <c r="A43" s="110"/>
      <c r="B43" s="107"/>
      <c r="C43" s="107"/>
      <c r="D43" s="107"/>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c r="OY43" s="35"/>
      <c r="OZ43" s="35"/>
      <c r="PA43" s="35"/>
      <c r="PB43" s="35"/>
      <c r="PC43" s="35"/>
      <c r="PD43" s="35"/>
      <c r="PE43" s="35"/>
      <c r="PF43" s="35"/>
      <c r="PG43" s="35"/>
      <c r="PH43" s="35"/>
      <c r="PI43" s="35"/>
      <c r="PJ43" s="35"/>
      <c r="PK43" s="35"/>
      <c r="PL43" s="35"/>
      <c r="PM43" s="35"/>
      <c r="PN43" s="35"/>
      <c r="PO43" s="35"/>
      <c r="PP43" s="35"/>
      <c r="PQ43" s="35"/>
      <c r="PR43" s="35"/>
      <c r="PS43" s="35"/>
      <c r="PT43" s="35"/>
      <c r="PU43" s="35"/>
      <c r="PV43" s="35"/>
      <c r="PW43" s="35"/>
      <c r="PX43" s="35"/>
      <c r="PY43" s="35"/>
      <c r="PZ43" s="35"/>
      <c r="QA43" s="35"/>
      <c r="QB43" s="35"/>
      <c r="QC43" s="35"/>
      <c r="QD43" s="35"/>
      <c r="QE43" s="35"/>
      <c r="QF43" s="35"/>
      <c r="QG43" s="35"/>
      <c r="QH43" s="35"/>
      <c r="QI43" s="35"/>
      <c r="QJ43" s="35"/>
      <c r="QK43" s="35"/>
      <c r="QL43" s="35"/>
      <c r="QM43" s="35"/>
      <c r="QN43" s="35"/>
      <c r="QO43" s="35"/>
      <c r="QP43" s="35"/>
      <c r="QQ43" s="35"/>
      <c r="QR43" s="35"/>
      <c r="QS43" s="35"/>
      <c r="QT43" s="35"/>
      <c r="QU43" s="35"/>
      <c r="QV43" s="35"/>
      <c r="QW43" s="35"/>
      <c r="QX43" s="35"/>
      <c r="QY43" s="35"/>
      <c r="QZ43" s="35"/>
      <c r="RA43" s="35"/>
      <c r="RB43" s="35"/>
      <c r="RC43" s="35"/>
      <c r="RD43" s="35"/>
      <c r="RE43" s="35"/>
      <c r="RF43" s="35"/>
      <c r="RG43" s="35"/>
      <c r="RH43" s="35"/>
      <c r="RI43" s="35"/>
      <c r="RJ43" s="35"/>
      <c r="RK43" s="35"/>
      <c r="RL43" s="35"/>
      <c r="RM43" s="35"/>
      <c r="RN43" s="35"/>
      <c r="RO43" s="35"/>
      <c r="RP43" s="35"/>
      <c r="RQ43" s="35"/>
      <c r="RR43" s="35"/>
      <c r="RS43" s="35"/>
      <c r="RT43" s="35"/>
      <c r="RU43" s="35"/>
      <c r="RV43" s="35"/>
      <c r="RW43" s="35"/>
      <c r="RX43" s="35"/>
      <c r="RY43" s="35"/>
      <c r="RZ43" s="35"/>
      <c r="SA43" s="35"/>
      <c r="SB43" s="35"/>
      <c r="SC43" s="35"/>
      <c r="SD43" s="35"/>
      <c r="SE43" s="35"/>
      <c r="SF43" s="35"/>
      <c r="SG43" s="35"/>
      <c r="SH43" s="35"/>
      <c r="SI43" s="35"/>
      <c r="SJ43" s="35"/>
      <c r="SK43" s="35"/>
      <c r="SL43" s="35"/>
      <c r="SM43" s="35"/>
      <c r="SN43" s="35"/>
      <c r="SO43" s="35"/>
      <c r="SP43" s="35"/>
      <c r="SQ43" s="35"/>
      <c r="SR43" s="35"/>
      <c r="SS43" s="35"/>
      <c r="ST43" s="35"/>
      <c r="SU43" s="35"/>
      <c r="SV43" s="35"/>
      <c r="SW43" s="35"/>
      <c r="SX43" s="35"/>
      <c r="SY43" s="35"/>
      <c r="SZ43" s="35"/>
      <c r="TA43" s="35"/>
      <c r="TB43" s="35"/>
      <c r="TC43" s="35"/>
      <c r="TD43" s="35"/>
      <c r="TE43" s="35"/>
      <c r="TF43" s="35"/>
      <c r="TG43" s="35"/>
      <c r="TH43" s="35"/>
      <c r="TI43" s="35"/>
      <c r="TJ43" s="35"/>
      <c r="TK43" s="35"/>
      <c r="TL43" s="35"/>
      <c r="TM43" s="35"/>
      <c r="TN43" s="35"/>
      <c r="TO43" s="35"/>
      <c r="TP43" s="35"/>
      <c r="TQ43" s="35"/>
      <c r="TR43" s="35"/>
      <c r="TS43" s="35"/>
      <c r="TT43" s="35"/>
      <c r="TU43" s="35"/>
      <c r="TV43" s="35"/>
      <c r="TW43" s="35"/>
      <c r="TX43" s="35"/>
      <c r="TY43" s="35"/>
      <c r="TZ43" s="35"/>
      <c r="UA43" s="35"/>
      <c r="UB43" s="35"/>
      <c r="UC43" s="35"/>
      <c r="UD43" s="35"/>
      <c r="UE43" s="35"/>
      <c r="UF43" s="35"/>
      <c r="UG43" s="35"/>
      <c r="UH43" s="35"/>
      <c r="UI43" s="35"/>
      <c r="UJ43" s="35"/>
      <c r="UK43" s="35"/>
      <c r="UL43" s="35"/>
      <c r="UM43" s="35"/>
      <c r="UN43" s="35"/>
      <c r="UO43" s="35"/>
      <c r="UP43" s="35"/>
      <c r="UQ43" s="35"/>
      <c r="UR43" s="35"/>
      <c r="US43" s="35"/>
      <c r="UT43" s="35"/>
      <c r="UU43" s="35"/>
      <c r="UV43" s="35"/>
      <c r="UW43" s="35"/>
      <c r="UX43" s="35"/>
      <c r="UY43" s="35"/>
      <c r="UZ43" s="35"/>
      <c r="VA43" s="35"/>
      <c r="VB43" s="35"/>
      <c r="VC43" s="35"/>
    </row>
    <row r="44" spans="1:575" s="40" customFormat="1" x14ac:dyDescent="0.25">
      <c r="A44" s="22" t="s">
        <v>183</v>
      </c>
      <c r="B44" s="38">
        <f>'Financial Data_MFee'!C67</f>
        <v>4028239.8899999997</v>
      </c>
      <c r="C44" s="22" t="s">
        <v>184</v>
      </c>
      <c r="D44" s="41">
        <f>IFERROR(B44/B42,0)</f>
        <v>0.87242967808222438</v>
      </c>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3"/>
      <c r="NI44" s="43"/>
      <c r="NJ44" s="43"/>
      <c r="NK44" s="43"/>
      <c r="NL44" s="43"/>
      <c r="NM44" s="43"/>
      <c r="NN44" s="43"/>
      <c r="NO44" s="43"/>
      <c r="NP44" s="43"/>
      <c r="NQ44" s="43"/>
      <c r="NR44" s="43"/>
      <c r="NS44" s="43"/>
      <c r="NT44" s="43"/>
      <c r="NU44" s="43"/>
      <c r="NV44" s="43"/>
      <c r="NW44" s="43"/>
      <c r="NX44" s="43"/>
      <c r="NY44" s="43"/>
      <c r="NZ44" s="43"/>
      <c r="OA44" s="43"/>
      <c r="OB44" s="43"/>
      <c r="OC44" s="43"/>
      <c r="OD44" s="43"/>
      <c r="OE44" s="43"/>
      <c r="OF44" s="43"/>
      <c r="OG44" s="43"/>
      <c r="OH44" s="43"/>
      <c r="OI44" s="43"/>
      <c r="OJ44" s="43"/>
      <c r="OK44" s="43"/>
      <c r="OL44" s="43"/>
      <c r="OM44" s="43"/>
      <c r="ON44" s="43"/>
      <c r="OO44" s="43"/>
      <c r="OP44" s="43"/>
      <c r="OQ44" s="43"/>
      <c r="OR44" s="43"/>
      <c r="OS44" s="43"/>
      <c r="OT44" s="43"/>
      <c r="OU44" s="43"/>
      <c r="OV44" s="43"/>
      <c r="OW44" s="43"/>
      <c r="OX44" s="43"/>
      <c r="OY44" s="43"/>
      <c r="OZ44" s="43"/>
      <c r="PA44" s="43"/>
      <c r="PB44" s="43"/>
      <c r="PC44" s="43"/>
      <c r="PD44" s="43"/>
      <c r="PE44" s="43"/>
      <c r="PF44" s="43"/>
      <c r="PG44" s="43"/>
      <c r="PH44" s="43"/>
      <c r="PI44" s="43"/>
      <c r="PJ44" s="43"/>
      <c r="PK44" s="43"/>
      <c r="PL44" s="43"/>
      <c r="PM44" s="43"/>
      <c r="PN44" s="43"/>
      <c r="PO44" s="43"/>
      <c r="PP44" s="43"/>
      <c r="PQ44" s="43"/>
      <c r="PR44" s="43"/>
      <c r="PS44" s="43"/>
      <c r="PT44" s="43"/>
      <c r="PU44" s="43"/>
      <c r="PV44" s="43"/>
      <c r="PW44" s="43"/>
      <c r="PX44" s="43"/>
      <c r="PY44" s="43"/>
      <c r="PZ44" s="43"/>
      <c r="QA44" s="43"/>
      <c r="QB44" s="43"/>
      <c r="QC44" s="43"/>
      <c r="QD44" s="43"/>
      <c r="QE44" s="43"/>
      <c r="QF44" s="43"/>
      <c r="QG44" s="43"/>
      <c r="QH44" s="43"/>
      <c r="QI44" s="43"/>
      <c r="QJ44" s="43"/>
      <c r="QK44" s="43"/>
      <c r="QL44" s="43"/>
      <c r="QM44" s="43"/>
      <c r="QN44" s="43"/>
      <c r="QO44" s="43"/>
      <c r="QP44" s="43"/>
      <c r="QQ44" s="43"/>
      <c r="QR44" s="43"/>
      <c r="QS44" s="43"/>
      <c r="QT44" s="43"/>
      <c r="QU44" s="43"/>
      <c r="QV44" s="43"/>
      <c r="QW44" s="43"/>
      <c r="QX44" s="43"/>
      <c r="QY44" s="43"/>
      <c r="QZ44" s="43"/>
      <c r="RA44" s="43"/>
      <c r="RB44" s="43"/>
      <c r="RC44" s="43"/>
      <c r="RD44" s="43"/>
      <c r="RE44" s="43"/>
      <c r="RF44" s="43"/>
      <c r="RG44" s="43"/>
      <c r="RH44" s="43"/>
      <c r="RI44" s="43"/>
      <c r="RJ44" s="43"/>
      <c r="RK44" s="43"/>
      <c r="RL44" s="43"/>
      <c r="RM44" s="43"/>
      <c r="RN44" s="43"/>
      <c r="RO44" s="43"/>
      <c r="RP44" s="43"/>
      <c r="RQ44" s="43"/>
      <c r="RR44" s="43"/>
      <c r="RS44" s="43"/>
      <c r="RT44" s="43"/>
      <c r="RU44" s="43"/>
      <c r="RV44" s="43"/>
      <c r="RW44" s="43"/>
      <c r="RX44" s="43"/>
      <c r="RY44" s="43"/>
      <c r="RZ44" s="43"/>
      <c r="SA44" s="43"/>
      <c r="SB44" s="43"/>
      <c r="SC44" s="43"/>
      <c r="SD44" s="43"/>
      <c r="SE44" s="43"/>
      <c r="SF44" s="43"/>
      <c r="SG44" s="43"/>
      <c r="SH44" s="43"/>
      <c r="SI44" s="43"/>
      <c r="SJ44" s="43"/>
      <c r="SK44" s="43"/>
      <c r="SL44" s="43"/>
      <c r="SM44" s="43"/>
      <c r="SN44" s="43"/>
      <c r="SO44" s="43"/>
      <c r="SP44" s="43"/>
      <c r="SQ44" s="43"/>
      <c r="SR44" s="43"/>
      <c r="SS44" s="43"/>
      <c r="ST44" s="43"/>
      <c r="SU44" s="43"/>
      <c r="SV44" s="43"/>
      <c r="SW44" s="43"/>
      <c r="SX44" s="43"/>
      <c r="SY44" s="43"/>
      <c r="SZ44" s="43"/>
      <c r="TA44" s="43"/>
      <c r="TB44" s="43"/>
      <c r="TC44" s="43"/>
      <c r="TD44" s="43"/>
      <c r="TE44" s="43"/>
      <c r="TF44" s="43"/>
      <c r="TG44" s="43"/>
      <c r="TH44" s="43"/>
      <c r="TI44" s="43"/>
      <c r="TJ44" s="43"/>
      <c r="TK44" s="43"/>
      <c r="TL44" s="43"/>
      <c r="TM44" s="43"/>
      <c r="TN44" s="43"/>
      <c r="TO44" s="43"/>
      <c r="TP44" s="43"/>
      <c r="TQ44" s="43"/>
      <c r="TR44" s="43"/>
      <c r="TS44" s="43"/>
      <c r="TT44" s="43"/>
      <c r="TU44" s="43"/>
      <c r="TV44" s="43"/>
      <c r="TW44" s="43"/>
      <c r="TX44" s="43"/>
      <c r="TY44" s="43"/>
      <c r="TZ44" s="43"/>
      <c r="UA44" s="43"/>
      <c r="UB44" s="43"/>
      <c r="UC44" s="43"/>
      <c r="UD44" s="43"/>
      <c r="UE44" s="43"/>
      <c r="UF44" s="43"/>
      <c r="UG44" s="43"/>
      <c r="UH44" s="43"/>
      <c r="UI44" s="43"/>
      <c r="UJ44" s="43"/>
      <c r="UK44" s="43"/>
      <c r="UL44" s="43"/>
      <c r="UM44" s="43"/>
      <c r="UN44" s="43"/>
      <c r="UO44" s="43"/>
      <c r="UP44" s="43"/>
      <c r="UQ44" s="43"/>
      <c r="UR44" s="43"/>
      <c r="US44" s="43"/>
      <c r="UT44" s="43"/>
      <c r="UU44" s="43"/>
      <c r="UV44" s="43"/>
      <c r="UW44" s="43"/>
      <c r="UX44" s="43"/>
      <c r="UY44" s="43"/>
      <c r="UZ44" s="43"/>
      <c r="VA44" s="43"/>
      <c r="VB44" s="43"/>
      <c r="VC44" s="43"/>
    </row>
    <row r="45" spans="1:575" ht="3" customHeight="1" x14ac:dyDescent="0.25">
      <c r="A45" s="24"/>
      <c r="B45" s="24"/>
      <c r="C45" s="24"/>
      <c r="D45" s="24"/>
    </row>
    <row r="46" spans="1:575" s="40" customFormat="1" x14ac:dyDescent="0.25">
      <c r="A46" s="22" t="s">
        <v>185</v>
      </c>
      <c r="B46" s="38">
        <f>'Financial Data_MFee'!C78</f>
        <v>640482.79000000039</v>
      </c>
      <c r="C46" s="42"/>
      <c r="D46" s="42"/>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c r="NE46" s="43"/>
      <c r="NF46" s="43"/>
      <c r="NG46" s="43"/>
      <c r="NH46" s="43"/>
      <c r="NI46" s="43"/>
      <c r="NJ46" s="43"/>
      <c r="NK46" s="43"/>
      <c r="NL46" s="43"/>
      <c r="NM46" s="43"/>
      <c r="NN46" s="43"/>
      <c r="NO46" s="43"/>
      <c r="NP46" s="43"/>
      <c r="NQ46" s="43"/>
      <c r="NR46" s="43"/>
      <c r="NS46" s="43"/>
      <c r="NT46" s="43"/>
      <c r="NU46" s="43"/>
      <c r="NV46" s="43"/>
      <c r="NW46" s="43"/>
      <c r="NX46" s="43"/>
      <c r="NY46" s="43"/>
      <c r="NZ46" s="43"/>
      <c r="OA46" s="43"/>
      <c r="OB46" s="43"/>
      <c r="OC46" s="43"/>
      <c r="OD46" s="43"/>
      <c r="OE46" s="43"/>
      <c r="OF46" s="43"/>
      <c r="OG46" s="43"/>
      <c r="OH46" s="43"/>
      <c r="OI46" s="43"/>
      <c r="OJ46" s="43"/>
      <c r="OK46" s="43"/>
      <c r="OL46" s="43"/>
      <c r="OM46" s="43"/>
      <c r="ON46" s="43"/>
      <c r="OO46" s="43"/>
      <c r="OP46" s="43"/>
      <c r="OQ46" s="43"/>
      <c r="OR46" s="43"/>
      <c r="OS46" s="43"/>
      <c r="OT46" s="43"/>
      <c r="OU46" s="43"/>
      <c r="OV46" s="43"/>
      <c r="OW46" s="43"/>
      <c r="OX46" s="43"/>
      <c r="OY46" s="43"/>
      <c r="OZ46" s="43"/>
      <c r="PA46" s="43"/>
      <c r="PB46" s="43"/>
      <c r="PC46" s="43"/>
      <c r="PD46" s="43"/>
      <c r="PE46" s="43"/>
      <c r="PF46" s="43"/>
      <c r="PG46" s="43"/>
      <c r="PH46" s="43"/>
      <c r="PI46" s="43"/>
      <c r="PJ46" s="43"/>
      <c r="PK46" s="43"/>
      <c r="PL46" s="43"/>
      <c r="PM46" s="43"/>
      <c r="PN46" s="43"/>
      <c r="PO46" s="43"/>
      <c r="PP46" s="43"/>
      <c r="PQ46" s="43"/>
      <c r="PR46" s="43"/>
      <c r="PS46" s="43"/>
      <c r="PT46" s="43"/>
      <c r="PU46" s="43"/>
      <c r="PV46" s="43"/>
      <c r="PW46" s="43"/>
      <c r="PX46" s="43"/>
      <c r="PY46" s="43"/>
      <c r="PZ46" s="43"/>
      <c r="QA46" s="43"/>
      <c r="QB46" s="43"/>
      <c r="QC46" s="43"/>
      <c r="QD46" s="43"/>
      <c r="QE46" s="43"/>
      <c r="QF46" s="43"/>
      <c r="QG46" s="43"/>
      <c r="QH46" s="43"/>
      <c r="QI46" s="43"/>
      <c r="QJ46" s="43"/>
      <c r="QK46" s="43"/>
      <c r="QL46" s="43"/>
      <c r="QM46" s="43"/>
      <c r="QN46" s="43"/>
      <c r="QO46" s="43"/>
      <c r="QP46" s="43"/>
      <c r="QQ46" s="43"/>
      <c r="QR46" s="43"/>
      <c r="QS46" s="43"/>
      <c r="QT46" s="43"/>
      <c r="QU46" s="43"/>
      <c r="QV46" s="43"/>
      <c r="QW46" s="43"/>
      <c r="QX46" s="43"/>
      <c r="QY46" s="43"/>
      <c r="QZ46" s="43"/>
      <c r="RA46" s="43"/>
      <c r="RB46" s="43"/>
      <c r="RC46" s="43"/>
      <c r="RD46" s="43"/>
      <c r="RE46" s="43"/>
      <c r="RF46" s="43"/>
      <c r="RG46" s="43"/>
      <c r="RH46" s="43"/>
      <c r="RI46" s="43"/>
      <c r="RJ46" s="43"/>
      <c r="RK46" s="43"/>
      <c r="RL46" s="43"/>
      <c r="RM46" s="43"/>
      <c r="RN46" s="43"/>
      <c r="RO46" s="43"/>
      <c r="RP46" s="43"/>
      <c r="RQ46" s="43"/>
      <c r="RR46" s="43"/>
      <c r="RS46" s="43"/>
      <c r="RT46" s="43"/>
      <c r="RU46" s="43"/>
      <c r="RV46" s="43"/>
      <c r="RW46" s="43"/>
      <c r="RX46" s="43"/>
      <c r="RY46" s="43"/>
      <c r="RZ46" s="43"/>
      <c r="SA46" s="43"/>
      <c r="SB46" s="43"/>
      <c r="SC46" s="43"/>
      <c r="SD46" s="43"/>
      <c r="SE46" s="43"/>
      <c r="SF46" s="43"/>
      <c r="SG46" s="43"/>
      <c r="SH46" s="43"/>
      <c r="SI46" s="43"/>
      <c r="SJ46" s="43"/>
      <c r="SK46" s="43"/>
      <c r="SL46" s="43"/>
      <c r="SM46" s="43"/>
      <c r="SN46" s="43"/>
      <c r="SO46" s="43"/>
      <c r="SP46" s="43"/>
      <c r="SQ46" s="43"/>
      <c r="SR46" s="43"/>
      <c r="SS46" s="43"/>
      <c r="ST46" s="43"/>
      <c r="SU46" s="43"/>
      <c r="SV46" s="43"/>
      <c r="SW46" s="43"/>
      <c r="SX46" s="43"/>
      <c r="SY46" s="43"/>
      <c r="SZ46" s="43"/>
      <c r="TA46" s="43"/>
      <c r="TB46" s="43"/>
      <c r="TC46" s="43"/>
      <c r="TD46" s="43"/>
      <c r="TE46" s="43"/>
      <c r="TF46" s="43"/>
      <c r="TG46" s="43"/>
      <c r="TH46" s="43"/>
      <c r="TI46" s="43"/>
      <c r="TJ46" s="43"/>
      <c r="TK46" s="43"/>
      <c r="TL46" s="43"/>
      <c r="TM46" s="43"/>
      <c r="TN46" s="43"/>
      <c r="TO46" s="43"/>
      <c r="TP46" s="43"/>
      <c r="TQ46" s="43"/>
      <c r="TR46" s="43"/>
      <c r="TS46" s="43"/>
      <c r="TT46" s="43"/>
      <c r="TU46" s="43"/>
      <c r="TV46" s="43"/>
      <c r="TW46" s="43"/>
      <c r="TX46" s="43"/>
      <c r="TY46" s="43"/>
      <c r="TZ46" s="43"/>
      <c r="UA46" s="43"/>
      <c r="UB46" s="43"/>
      <c r="UC46" s="43"/>
      <c r="UD46" s="43"/>
      <c r="UE46" s="43"/>
      <c r="UF46" s="43"/>
      <c r="UG46" s="43"/>
      <c r="UH46" s="43"/>
      <c r="UI46" s="43"/>
      <c r="UJ46" s="43"/>
      <c r="UK46" s="43"/>
      <c r="UL46" s="43"/>
      <c r="UM46" s="43"/>
      <c r="UN46" s="43"/>
      <c r="UO46" s="43"/>
      <c r="UP46" s="43"/>
      <c r="UQ46" s="43"/>
      <c r="UR46" s="43"/>
      <c r="US46" s="43"/>
      <c r="UT46" s="43"/>
      <c r="UU46" s="43"/>
      <c r="UV46" s="43"/>
      <c r="UW46" s="43"/>
      <c r="UX46" s="43"/>
      <c r="UY46" s="43"/>
      <c r="UZ46" s="43"/>
      <c r="VA46" s="43"/>
      <c r="VB46" s="43"/>
      <c r="VC46" s="43"/>
    </row>
    <row r="47" spans="1:575" s="40" customFormat="1" x14ac:dyDescent="0.25">
      <c r="A47" s="22"/>
      <c r="B47" s="83"/>
      <c r="C47" s="42"/>
      <c r="D47" s="42"/>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3"/>
      <c r="NI47" s="43"/>
      <c r="NJ47" s="43"/>
      <c r="NK47" s="43"/>
      <c r="NL47" s="43"/>
      <c r="NM47" s="43"/>
      <c r="NN47" s="43"/>
      <c r="NO47" s="43"/>
      <c r="NP47" s="43"/>
      <c r="NQ47" s="43"/>
      <c r="NR47" s="43"/>
      <c r="NS47" s="43"/>
      <c r="NT47" s="43"/>
      <c r="NU47" s="43"/>
      <c r="NV47" s="43"/>
      <c r="NW47" s="43"/>
      <c r="NX47" s="43"/>
      <c r="NY47" s="43"/>
      <c r="NZ47" s="43"/>
      <c r="OA47" s="43"/>
      <c r="OB47" s="43"/>
      <c r="OC47" s="43"/>
      <c r="OD47" s="43"/>
      <c r="OE47" s="43"/>
      <c r="OF47" s="43"/>
      <c r="OG47" s="43"/>
      <c r="OH47" s="43"/>
      <c r="OI47" s="43"/>
      <c r="OJ47" s="43"/>
      <c r="OK47" s="43"/>
      <c r="OL47" s="43"/>
      <c r="OM47" s="43"/>
      <c r="ON47" s="43"/>
      <c r="OO47" s="43"/>
      <c r="OP47" s="43"/>
      <c r="OQ47" s="43"/>
      <c r="OR47" s="43"/>
      <c r="OS47" s="43"/>
      <c r="OT47" s="43"/>
      <c r="OU47" s="43"/>
      <c r="OV47" s="43"/>
      <c r="OW47" s="43"/>
      <c r="OX47" s="43"/>
      <c r="OY47" s="43"/>
      <c r="OZ47" s="43"/>
      <c r="PA47" s="43"/>
      <c r="PB47" s="43"/>
      <c r="PC47" s="43"/>
      <c r="PD47" s="43"/>
      <c r="PE47" s="43"/>
      <c r="PF47" s="43"/>
      <c r="PG47" s="43"/>
      <c r="PH47" s="43"/>
      <c r="PI47" s="43"/>
      <c r="PJ47" s="43"/>
      <c r="PK47" s="43"/>
      <c r="PL47" s="43"/>
      <c r="PM47" s="43"/>
      <c r="PN47" s="43"/>
      <c r="PO47" s="43"/>
      <c r="PP47" s="43"/>
      <c r="PQ47" s="43"/>
      <c r="PR47" s="43"/>
      <c r="PS47" s="43"/>
      <c r="PT47" s="43"/>
      <c r="PU47" s="43"/>
      <c r="PV47" s="43"/>
      <c r="PW47" s="43"/>
      <c r="PX47" s="43"/>
      <c r="PY47" s="43"/>
      <c r="PZ47" s="43"/>
      <c r="QA47" s="43"/>
      <c r="QB47" s="43"/>
      <c r="QC47" s="43"/>
      <c r="QD47" s="43"/>
      <c r="QE47" s="43"/>
      <c r="QF47" s="43"/>
      <c r="QG47" s="43"/>
      <c r="QH47" s="43"/>
      <c r="QI47" s="43"/>
      <c r="QJ47" s="43"/>
      <c r="QK47" s="43"/>
      <c r="QL47" s="43"/>
      <c r="QM47" s="43"/>
      <c r="QN47" s="43"/>
      <c r="QO47" s="43"/>
      <c r="QP47" s="43"/>
      <c r="QQ47" s="43"/>
      <c r="QR47" s="43"/>
      <c r="QS47" s="43"/>
      <c r="QT47" s="43"/>
      <c r="QU47" s="43"/>
      <c r="QV47" s="43"/>
      <c r="QW47" s="43"/>
      <c r="QX47" s="43"/>
      <c r="QY47" s="43"/>
      <c r="QZ47" s="43"/>
      <c r="RA47" s="43"/>
      <c r="RB47" s="43"/>
      <c r="RC47" s="43"/>
      <c r="RD47" s="43"/>
      <c r="RE47" s="43"/>
      <c r="RF47" s="43"/>
      <c r="RG47" s="43"/>
      <c r="RH47" s="43"/>
      <c r="RI47" s="43"/>
      <c r="RJ47" s="43"/>
      <c r="RK47" s="43"/>
      <c r="RL47" s="43"/>
      <c r="RM47" s="43"/>
      <c r="RN47" s="43"/>
      <c r="RO47" s="43"/>
      <c r="RP47" s="43"/>
      <c r="RQ47" s="43"/>
      <c r="RR47" s="43"/>
      <c r="RS47" s="43"/>
      <c r="RT47" s="43"/>
      <c r="RU47" s="43"/>
      <c r="RV47" s="43"/>
      <c r="RW47" s="43"/>
      <c r="RX47" s="43"/>
      <c r="RY47" s="43"/>
      <c r="RZ47" s="43"/>
      <c r="SA47" s="43"/>
      <c r="SB47" s="43"/>
      <c r="SC47" s="43"/>
      <c r="SD47" s="43"/>
      <c r="SE47" s="43"/>
      <c r="SF47" s="43"/>
      <c r="SG47" s="43"/>
      <c r="SH47" s="43"/>
      <c r="SI47" s="43"/>
      <c r="SJ47" s="43"/>
      <c r="SK47" s="43"/>
      <c r="SL47" s="43"/>
      <c r="SM47" s="43"/>
      <c r="SN47" s="43"/>
      <c r="SO47" s="43"/>
      <c r="SP47" s="43"/>
      <c r="SQ47" s="43"/>
      <c r="SR47" s="43"/>
      <c r="SS47" s="43"/>
      <c r="ST47" s="43"/>
      <c r="SU47" s="43"/>
      <c r="SV47" s="43"/>
      <c r="SW47" s="43"/>
      <c r="SX47" s="43"/>
      <c r="SY47" s="43"/>
      <c r="SZ47" s="43"/>
      <c r="TA47" s="43"/>
      <c r="TB47" s="43"/>
      <c r="TC47" s="43"/>
      <c r="TD47" s="43"/>
      <c r="TE47" s="43"/>
      <c r="TF47" s="43"/>
      <c r="TG47" s="43"/>
      <c r="TH47" s="43"/>
      <c r="TI47" s="43"/>
      <c r="TJ47" s="43"/>
      <c r="TK47" s="43"/>
      <c r="TL47" s="43"/>
      <c r="TM47" s="43"/>
      <c r="TN47" s="43"/>
      <c r="TO47" s="43"/>
      <c r="TP47" s="43"/>
      <c r="TQ47" s="43"/>
      <c r="TR47" s="43"/>
      <c r="TS47" s="43"/>
      <c r="TT47" s="43"/>
      <c r="TU47" s="43"/>
      <c r="TV47" s="43"/>
      <c r="TW47" s="43"/>
      <c r="TX47" s="43"/>
      <c r="TY47" s="43"/>
      <c r="TZ47" s="43"/>
      <c r="UA47" s="43"/>
      <c r="UB47" s="43"/>
      <c r="UC47" s="43"/>
      <c r="UD47" s="43"/>
      <c r="UE47" s="43"/>
      <c r="UF47" s="43"/>
      <c r="UG47" s="43"/>
      <c r="UH47" s="43"/>
      <c r="UI47" s="43"/>
      <c r="UJ47" s="43"/>
      <c r="UK47" s="43"/>
      <c r="UL47" s="43"/>
      <c r="UM47" s="43"/>
      <c r="UN47" s="43"/>
      <c r="UO47" s="43"/>
      <c r="UP47" s="43"/>
      <c r="UQ47" s="43"/>
      <c r="UR47" s="43"/>
      <c r="US47" s="43"/>
      <c r="UT47" s="43"/>
      <c r="UU47" s="43"/>
      <c r="UV47" s="43"/>
      <c r="UW47" s="43"/>
      <c r="UX47" s="43"/>
      <c r="UY47" s="43"/>
      <c r="UZ47" s="43"/>
      <c r="VA47" s="43"/>
      <c r="VB47" s="43"/>
      <c r="VC47" s="43"/>
    </row>
    <row r="48" spans="1:575" x14ac:dyDescent="0.25">
      <c r="A48" s="36" t="s">
        <v>73</v>
      </c>
      <c r="B48" s="25"/>
      <c r="C48" s="25"/>
      <c r="D48" s="25"/>
    </row>
    <row r="49" spans="1:5" ht="66.75" customHeight="1" x14ac:dyDescent="0.25">
      <c r="A49" s="160" t="s">
        <v>174</v>
      </c>
      <c r="B49" s="161"/>
      <c r="C49" s="161"/>
      <c r="D49" s="162"/>
    </row>
    <row r="50" spans="1:5" ht="3.95" customHeight="1" x14ac:dyDescent="0.25">
      <c r="A50" s="24"/>
      <c r="B50" s="24"/>
      <c r="C50" s="24"/>
      <c r="D50" s="24"/>
    </row>
    <row r="51" spans="1:5" x14ac:dyDescent="0.25">
      <c r="A51" s="26" t="s">
        <v>69</v>
      </c>
      <c r="B51" s="25"/>
      <c r="C51" s="146"/>
      <c r="D51" s="147"/>
    </row>
    <row r="52" spans="1:5" ht="69.75" customHeight="1" x14ac:dyDescent="0.25">
      <c r="A52" s="153" t="s">
        <v>173</v>
      </c>
      <c r="B52" s="154"/>
      <c r="C52" s="154"/>
      <c r="D52" s="155"/>
    </row>
    <row r="53" spans="1:5" ht="3" customHeight="1" x14ac:dyDescent="0.25">
      <c r="A53" s="28"/>
      <c r="B53" s="28"/>
      <c r="C53" s="28"/>
      <c r="D53" s="28"/>
    </row>
    <row r="54" spans="1:5" x14ac:dyDescent="0.25">
      <c r="A54" s="36" t="s">
        <v>86</v>
      </c>
      <c r="B54" s="25"/>
      <c r="C54" s="25"/>
      <c r="D54" s="25"/>
    </row>
    <row r="55" spans="1:5" ht="41.25" customHeight="1" x14ac:dyDescent="0.25">
      <c r="A55" s="160" t="s">
        <v>201</v>
      </c>
      <c r="B55" s="163"/>
      <c r="C55" s="163"/>
      <c r="D55" s="164"/>
    </row>
    <row r="56" spans="1:5" x14ac:dyDescent="0.25">
      <c r="A56" s="106"/>
      <c r="B56" s="106"/>
      <c r="C56" s="106"/>
      <c r="D56" s="106"/>
      <c r="E56" s="106"/>
    </row>
    <row r="57" spans="1:5" x14ac:dyDescent="0.25">
      <c r="A57" s="106"/>
      <c r="B57" s="106"/>
      <c r="C57" s="106"/>
      <c r="D57" s="106"/>
      <c r="E57" s="106"/>
    </row>
    <row r="58" spans="1:5" x14ac:dyDescent="0.25">
      <c r="A58" s="106"/>
      <c r="B58" s="106"/>
      <c r="C58" s="106"/>
      <c r="D58" s="106"/>
      <c r="E58" s="106"/>
    </row>
    <row r="59" spans="1:5" x14ac:dyDescent="0.25">
      <c r="A59" s="106"/>
      <c r="B59" s="106"/>
      <c r="C59" s="106"/>
      <c r="D59" s="106"/>
      <c r="E59" s="106"/>
    </row>
    <row r="60" spans="1:5" x14ac:dyDescent="0.25">
      <c r="A60" s="106"/>
      <c r="B60" s="106"/>
      <c r="C60" s="106"/>
      <c r="D60" s="106"/>
      <c r="E60" s="106"/>
    </row>
    <row r="61" spans="1:5" x14ac:dyDescent="0.25">
      <c r="A61" s="106"/>
      <c r="B61" s="106"/>
      <c r="C61" s="106"/>
      <c r="D61" s="106"/>
      <c r="E61" s="106"/>
    </row>
    <row r="62" spans="1:5" x14ac:dyDescent="0.25">
      <c r="A62" s="106"/>
      <c r="B62" s="106"/>
      <c r="C62" s="106"/>
      <c r="D62" s="106"/>
      <c r="E62" s="106"/>
    </row>
    <row r="63" spans="1:5" x14ac:dyDescent="0.25">
      <c r="A63" s="106"/>
      <c r="B63" s="106"/>
      <c r="C63" s="106"/>
      <c r="D63" s="106"/>
      <c r="E63" s="106"/>
    </row>
    <row r="64" spans="1:5" x14ac:dyDescent="0.25">
      <c r="A64" s="106"/>
      <c r="B64" s="106"/>
      <c r="C64" s="106"/>
      <c r="D64" s="106"/>
      <c r="E64" s="106"/>
    </row>
    <row r="65" spans="1:5" x14ac:dyDescent="0.25">
      <c r="A65" s="106"/>
      <c r="B65" s="106"/>
      <c r="C65" s="106"/>
      <c r="D65" s="106"/>
      <c r="E65" s="106"/>
    </row>
    <row r="66" spans="1:5" x14ac:dyDescent="0.25">
      <c r="A66" s="106"/>
      <c r="B66" s="106"/>
      <c r="C66" s="106"/>
      <c r="D66" s="106"/>
      <c r="E66" s="106"/>
    </row>
    <row r="67" spans="1:5" x14ac:dyDescent="0.25">
      <c r="A67" s="106"/>
      <c r="B67" s="106"/>
      <c r="C67" s="106"/>
      <c r="D67" s="106"/>
      <c r="E67" s="106"/>
    </row>
    <row r="68" spans="1:5" x14ac:dyDescent="0.25">
      <c r="A68" s="106"/>
      <c r="B68" s="106"/>
      <c r="C68" s="106"/>
      <c r="D68" s="106"/>
      <c r="E68" s="106"/>
    </row>
    <row r="69" spans="1:5" x14ac:dyDescent="0.25">
      <c r="A69" s="106"/>
      <c r="B69" s="106"/>
      <c r="C69" s="106"/>
      <c r="D69" s="106"/>
      <c r="E69" s="106"/>
    </row>
    <row r="70" spans="1:5" x14ac:dyDescent="0.25">
      <c r="A70" s="106"/>
      <c r="B70" s="106"/>
      <c r="C70" s="106"/>
      <c r="D70" s="106"/>
      <c r="E70" s="106"/>
    </row>
    <row r="71" spans="1:5" x14ac:dyDescent="0.25">
      <c r="A71" s="106"/>
      <c r="B71" s="106"/>
      <c r="C71" s="106"/>
      <c r="D71" s="106"/>
      <c r="E71" s="106"/>
    </row>
    <row r="72" spans="1:5" x14ac:dyDescent="0.25">
      <c r="A72" s="106"/>
      <c r="B72" s="106"/>
      <c r="C72" s="106"/>
      <c r="D72" s="106"/>
      <c r="E72" s="106"/>
    </row>
    <row r="73" spans="1:5" x14ac:dyDescent="0.25">
      <c r="A73" s="106"/>
      <c r="B73" s="106"/>
      <c r="C73" s="106"/>
      <c r="D73" s="106"/>
      <c r="E73" s="106"/>
    </row>
    <row r="74" spans="1:5" x14ac:dyDescent="0.25">
      <c r="A74" s="106"/>
      <c r="B74" s="106"/>
      <c r="C74" s="106"/>
      <c r="D74" s="106"/>
      <c r="E74" s="106"/>
    </row>
    <row r="75" spans="1:5" x14ac:dyDescent="0.25">
      <c r="A75" s="106"/>
      <c r="B75" s="106"/>
      <c r="C75" s="106"/>
      <c r="D75" s="106"/>
      <c r="E75" s="106"/>
    </row>
    <row r="76" spans="1:5" x14ac:dyDescent="0.25">
      <c r="A76" s="106"/>
      <c r="B76" s="106"/>
      <c r="C76" s="106"/>
      <c r="D76" s="106"/>
      <c r="E76" s="106"/>
    </row>
    <row r="77" spans="1:5" x14ac:dyDescent="0.25">
      <c r="A77" s="106"/>
      <c r="B77" s="106"/>
      <c r="C77" s="106"/>
      <c r="D77" s="106"/>
      <c r="E77" s="106"/>
    </row>
    <row r="78" spans="1:5" x14ac:dyDescent="0.25">
      <c r="A78" s="106"/>
      <c r="B78" s="106"/>
      <c r="C78" s="106"/>
      <c r="D78" s="106"/>
      <c r="E78" s="106"/>
    </row>
    <row r="79" spans="1:5" x14ac:dyDescent="0.25">
      <c r="A79" s="106"/>
      <c r="B79" s="106"/>
      <c r="C79" s="106"/>
      <c r="D79" s="106"/>
      <c r="E79" s="106"/>
    </row>
    <row r="80" spans="1:5" x14ac:dyDescent="0.25">
      <c r="A80" s="106"/>
      <c r="B80" s="106"/>
      <c r="C80" s="106"/>
      <c r="D80" s="106"/>
      <c r="E80" s="106"/>
    </row>
    <row r="81" spans="1:5" x14ac:dyDescent="0.25">
      <c r="A81" s="106"/>
      <c r="B81" s="106"/>
      <c r="C81" s="106"/>
      <c r="D81" s="106"/>
      <c r="E81" s="106"/>
    </row>
  </sheetData>
  <mergeCells count="34">
    <mergeCell ref="C41:D41"/>
    <mergeCell ref="A49:D49"/>
    <mergeCell ref="C51:D51"/>
    <mergeCell ref="A52:D52"/>
    <mergeCell ref="A55:D55"/>
    <mergeCell ref="C39:D39"/>
    <mergeCell ref="C25:D25"/>
    <mergeCell ref="A26:D26"/>
    <mergeCell ref="C27:D27"/>
    <mergeCell ref="C28:D28"/>
    <mergeCell ref="A29:D29"/>
    <mergeCell ref="C30:D30"/>
    <mergeCell ref="A31:D31"/>
    <mergeCell ref="A32:D32"/>
    <mergeCell ref="A33:D33"/>
    <mergeCell ref="B34:D34"/>
    <mergeCell ref="B36:D36"/>
    <mergeCell ref="C24:D24"/>
    <mergeCell ref="B11:D11"/>
    <mergeCell ref="C13:D13"/>
    <mergeCell ref="C14:D14"/>
    <mergeCell ref="B15:D15"/>
    <mergeCell ref="C16:D16"/>
    <mergeCell ref="C17:D17"/>
    <mergeCell ref="C18:D18"/>
    <mergeCell ref="B19:D19"/>
    <mergeCell ref="C22:D22"/>
    <mergeCell ref="B23:D23"/>
    <mergeCell ref="B9:D9"/>
    <mergeCell ref="A1:D1"/>
    <mergeCell ref="A2:D2"/>
    <mergeCell ref="A3:D3"/>
    <mergeCell ref="A5:D5"/>
    <mergeCell ref="B7:D7"/>
  </mergeCells>
  <printOptions horizontalCentered="1" verticalCentered="1"/>
  <pageMargins left="0.4" right="0.4" top="0.2" bottom="0.2" header="0.3" footer="0.3"/>
  <pageSetup scale="79" orientation="portrait" r:id="rId1"/>
  <rowBreaks count="1" manualBreakCount="1">
    <brk id="3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showGridLines="0" zoomScale="130" zoomScaleNormal="130" zoomScaleSheetLayoutView="80" zoomScalePageLayoutView="130" workbookViewId="0">
      <selection sqref="A1:I1"/>
    </sheetView>
  </sheetViews>
  <sheetFormatPr defaultColWidth="8.85546875" defaultRowHeight="12.75" x14ac:dyDescent="0.2"/>
  <cols>
    <col min="1" max="1" width="23.28515625" style="1" customWidth="1"/>
    <col min="2" max="6" width="12" style="1" customWidth="1"/>
    <col min="7" max="9" width="14.140625" style="1" customWidth="1"/>
    <col min="10" max="10" width="10.85546875" style="1" bestFit="1" customWidth="1"/>
    <col min="11" max="11" width="8.85546875" style="1"/>
    <col min="12" max="12" width="12.42578125" style="1" bestFit="1" customWidth="1"/>
    <col min="13" max="16384" width="8.85546875" style="1"/>
  </cols>
  <sheetData>
    <row r="1" spans="1:12" ht="15" x14ac:dyDescent="0.25">
      <c r="A1" s="165" t="s">
        <v>0</v>
      </c>
      <c r="B1" s="165"/>
      <c r="C1" s="165"/>
      <c r="D1" s="165"/>
      <c r="E1" s="165"/>
      <c r="F1" s="165"/>
      <c r="G1" s="165"/>
      <c r="H1" s="165"/>
      <c r="I1" s="165"/>
    </row>
    <row r="2" spans="1:12" x14ac:dyDescent="0.2">
      <c r="A2" s="166" t="str">
        <f>Summary_MFee!A3</f>
        <v>Fiscal Year 2021</v>
      </c>
      <c r="B2" s="166"/>
      <c r="C2" s="166"/>
      <c r="D2" s="166"/>
      <c r="E2" s="166"/>
      <c r="F2" s="166"/>
      <c r="G2" s="166"/>
      <c r="H2" s="166"/>
      <c r="I2" s="166"/>
    </row>
    <row r="3" spans="1:12" x14ac:dyDescent="0.2">
      <c r="A3" s="166" t="s">
        <v>123</v>
      </c>
      <c r="B3" s="166"/>
      <c r="C3" s="166"/>
      <c r="D3" s="166"/>
      <c r="E3" s="166"/>
      <c r="F3" s="166"/>
      <c r="G3" s="166"/>
      <c r="H3" s="166"/>
      <c r="I3" s="166"/>
    </row>
    <row r="4" spans="1:12" x14ac:dyDescent="0.2">
      <c r="A4" s="167" t="s">
        <v>143</v>
      </c>
      <c r="B4" s="167"/>
      <c r="C4" s="167"/>
      <c r="D4" s="167"/>
      <c r="E4" s="167"/>
      <c r="F4" s="167"/>
      <c r="G4" s="167"/>
      <c r="H4" s="167"/>
      <c r="I4" s="167"/>
    </row>
    <row r="5" spans="1:12" ht="6" customHeight="1" x14ac:dyDescent="0.2">
      <c r="A5" s="113"/>
      <c r="B5" s="113"/>
      <c r="C5" s="113"/>
      <c r="D5" s="113"/>
      <c r="E5" s="113"/>
      <c r="F5" s="113"/>
      <c r="G5" s="113"/>
      <c r="H5" s="113"/>
      <c r="I5" s="113"/>
    </row>
    <row r="6" spans="1:12" ht="60" customHeight="1" x14ac:dyDescent="0.2">
      <c r="A6" s="168" t="s">
        <v>139</v>
      </c>
      <c r="B6" s="168"/>
      <c r="C6" s="168"/>
      <c r="D6" s="168"/>
      <c r="E6" s="168"/>
      <c r="F6" s="168"/>
      <c r="G6" s="168"/>
      <c r="H6" s="168"/>
      <c r="I6" s="168"/>
    </row>
    <row r="7" spans="1:12" ht="14.25" customHeight="1" x14ac:dyDescent="0.2">
      <c r="A7" s="21"/>
      <c r="B7" s="113"/>
      <c r="C7" s="113"/>
      <c r="D7" s="113"/>
      <c r="E7" s="113"/>
      <c r="F7" s="113"/>
      <c r="G7" s="113"/>
      <c r="H7" s="113"/>
      <c r="I7" s="113"/>
    </row>
    <row r="8" spans="1:12" ht="47.25" x14ac:dyDescent="0.25">
      <c r="A8" s="56" t="s">
        <v>81</v>
      </c>
      <c r="B8" s="57" t="s">
        <v>91</v>
      </c>
      <c r="C8" s="57" t="s">
        <v>186</v>
      </c>
      <c r="D8" s="57" t="s">
        <v>187</v>
      </c>
      <c r="E8" s="57" t="s">
        <v>92</v>
      </c>
      <c r="F8" s="57" t="s">
        <v>188</v>
      </c>
      <c r="G8" s="57" t="s">
        <v>189</v>
      </c>
      <c r="H8" s="57" t="s">
        <v>190</v>
      </c>
      <c r="I8" s="58" t="s">
        <v>191</v>
      </c>
    </row>
    <row r="9" spans="1:12" s="45" customFormat="1" ht="15.75" x14ac:dyDescent="0.25">
      <c r="A9" s="47"/>
      <c r="B9" s="48"/>
      <c r="C9" s="48"/>
      <c r="D9" s="48"/>
      <c r="E9" s="48"/>
      <c r="F9" s="118"/>
      <c r="G9" s="117"/>
      <c r="H9" s="48"/>
      <c r="I9" s="48"/>
    </row>
    <row r="10" spans="1:12" ht="15" x14ac:dyDescent="0.25">
      <c r="A10" s="61" t="s">
        <v>74</v>
      </c>
      <c r="B10" s="53"/>
      <c r="C10" s="53"/>
      <c r="D10" s="53"/>
      <c r="E10" s="54"/>
      <c r="F10" s="54"/>
      <c r="G10" s="54"/>
      <c r="H10" s="54"/>
      <c r="I10" s="55"/>
      <c r="L10" s="101"/>
    </row>
    <row r="11" spans="1:12" x14ac:dyDescent="0.2">
      <c r="A11" s="51" t="s">
        <v>79</v>
      </c>
      <c r="B11" s="72">
        <v>51</v>
      </c>
      <c r="C11" s="72">
        <v>51</v>
      </c>
      <c r="D11" s="72">
        <v>51</v>
      </c>
      <c r="E11" s="49">
        <v>15627.73</v>
      </c>
      <c r="F11" s="49">
        <f>E11*1.009</f>
        <v>15768.379569999997</v>
      </c>
      <c r="G11" s="88">
        <f>C11*F11</f>
        <v>804187.35806999984</v>
      </c>
      <c r="H11" s="88">
        <f>I11-G11</f>
        <v>0</v>
      </c>
      <c r="I11" s="88">
        <f>F11*D11</f>
        <v>804187.35806999984</v>
      </c>
      <c r="J11" s="101"/>
      <c r="L11" s="101"/>
    </row>
    <row r="12" spans="1:12" x14ac:dyDescent="0.2">
      <c r="A12" s="51" t="s">
        <v>78</v>
      </c>
      <c r="B12" s="72">
        <v>51</v>
      </c>
      <c r="C12" s="72">
        <v>51</v>
      </c>
      <c r="D12" s="72">
        <v>51</v>
      </c>
      <c r="E12" s="49">
        <f>5311.59-19</f>
        <v>5292.59</v>
      </c>
      <c r="F12" s="49">
        <f t="shared" ref="F12:F14" si="0">E12*1.009</f>
        <v>5340.2233099999994</v>
      </c>
      <c r="G12" s="88">
        <f>C12*F12</f>
        <v>272351.38880999997</v>
      </c>
      <c r="H12" s="88">
        <f>I12-G12</f>
        <v>0</v>
      </c>
      <c r="I12" s="88">
        <f>F12*D12</f>
        <v>272351.38880999997</v>
      </c>
      <c r="J12" s="101"/>
      <c r="L12" s="101"/>
    </row>
    <row r="13" spans="1:12" x14ac:dyDescent="0.2">
      <c r="A13" s="51" t="s">
        <v>77</v>
      </c>
      <c r="B13" s="72">
        <v>51</v>
      </c>
      <c r="C13" s="72">
        <v>51</v>
      </c>
      <c r="D13" s="72">
        <v>51</v>
      </c>
      <c r="E13" s="49">
        <v>983.74</v>
      </c>
      <c r="F13" s="49">
        <f t="shared" si="0"/>
        <v>992.59365999999989</v>
      </c>
      <c r="G13" s="88">
        <f>C13*F13</f>
        <v>50622.276659999996</v>
      </c>
      <c r="H13" s="88">
        <f>I13-G13</f>
        <v>0</v>
      </c>
      <c r="I13" s="88">
        <f>F13*D13</f>
        <v>50622.276659999996</v>
      </c>
      <c r="J13" s="101"/>
    </row>
    <row r="14" spans="1:12" x14ac:dyDescent="0.2">
      <c r="A14" s="51" t="s">
        <v>76</v>
      </c>
      <c r="B14" s="72">
        <v>51</v>
      </c>
      <c r="C14" s="72">
        <v>51</v>
      </c>
      <c r="D14" s="72">
        <v>51</v>
      </c>
      <c r="E14" s="49">
        <f>532.27+174</f>
        <v>706.27</v>
      </c>
      <c r="F14" s="49">
        <f t="shared" si="0"/>
        <v>712.62642999999991</v>
      </c>
      <c r="G14" s="88">
        <f>C14*F14</f>
        <v>36343.947929999995</v>
      </c>
      <c r="H14" s="88">
        <f>I14-G14</f>
        <v>0</v>
      </c>
      <c r="I14" s="88">
        <f>F14*D14</f>
        <v>36343.947929999995</v>
      </c>
      <c r="J14" s="101"/>
    </row>
    <row r="15" spans="1:12" x14ac:dyDescent="0.2">
      <c r="A15" s="85" t="s">
        <v>82</v>
      </c>
      <c r="B15" s="86"/>
      <c r="C15" s="86"/>
      <c r="D15" s="86"/>
      <c r="E15" s="87">
        <f>SUM(E11:E14)</f>
        <v>22610.33</v>
      </c>
      <c r="F15" s="87">
        <f>SUM(F11:F14)</f>
        <v>22813.822969999997</v>
      </c>
      <c r="G15" s="91">
        <f>SUM(G11:G14)</f>
        <v>1163504.9714699998</v>
      </c>
      <c r="H15" s="91">
        <f>SUM(H11:H14)</f>
        <v>0</v>
      </c>
      <c r="I15" s="91">
        <f>SUM(I11:I14)</f>
        <v>1163504.9714699998</v>
      </c>
      <c r="J15" s="101"/>
    </row>
    <row r="16" spans="1:12" s="44" customFormat="1" ht="8.1" customHeight="1" x14ac:dyDescent="0.2">
      <c r="A16" s="52"/>
      <c r="B16" s="73"/>
      <c r="C16" s="73"/>
      <c r="D16" s="73"/>
      <c r="E16" s="46"/>
      <c r="F16" s="46"/>
      <c r="G16" s="89"/>
      <c r="H16" s="89"/>
      <c r="I16" s="89"/>
    </row>
    <row r="17" spans="1:9" ht="15" x14ac:dyDescent="0.25">
      <c r="A17" s="60" t="s">
        <v>75</v>
      </c>
      <c r="B17" s="73" t="s">
        <v>178</v>
      </c>
      <c r="C17" s="73"/>
      <c r="D17" s="73"/>
      <c r="E17" s="46"/>
      <c r="F17" s="46"/>
      <c r="G17" s="89"/>
      <c r="H17" s="89"/>
      <c r="I17" s="89"/>
    </row>
    <row r="18" spans="1:9" x14ac:dyDescent="0.2">
      <c r="A18" s="51" t="s">
        <v>79</v>
      </c>
      <c r="B18" s="72">
        <v>51</v>
      </c>
      <c r="C18" s="72">
        <v>51</v>
      </c>
      <c r="D18" s="72">
        <v>51</v>
      </c>
      <c r="E18" s="49">
        <v>13908.419624432152</v>
      </c>
      <c r="F18" s="49">
        <f>E18*1.009</f>
        <v>14033.59540105204</v>
      </c>
      <c r="G18" s="88">
        <f>C18*F18</f>
        <v>715713.36545365409</v>
      </c>
      <c r="H18" s="88">
        <f>I18-G18</f>
        <v>0</v>
      </c>
      <c r="I18" s="88">
        <f>F18*D18</f>
        <v>715713.36545365409</v>
      </c>
    </row>
    <row r="19" spans="1:9" x14ac:dyDescent="0.2">
      <c r="A19" s="51" t="s">
        <v>78</v>
      </c>
      <c r="B19" s="72">
        <v>51</v>
      </c>
      <c r="C19" s="72">
        <v>51</v>
      </c>
      <c r="D19" s="72">
        <v>51</v>
      </c>
      <c r="E19" s="49">
        <f>4727.22670489812-17</f>
        <v>4710.2267048981203</v>
      </c>
      <c r="F19" s="49">
        <f t="shared" ref="F19:F21" si="1">E19*1.009</f>
        <v>4752.6187452422027</v>
      </c>
      <c r="G19" s="88">
        <f>C19*F19</f>
        <v>242383.55600735234</v>
      </c>
      <c r="H19" s="88">
        <f>I19-G19</f>
        <v>0</v>
      </c>
      <c r="I19" s="88">
        <f>F19*D19</f>
        <v>242383.55600735234</v>
      </c>
    </row>
    <row r="20" spans="1:9" x14ac:dyDescent="0.2">
      <c r="A20" s="51" t="s">
        <v>77</v>
      </c>
      <c r="B20" s="72">
        <v>51</v>
      </c>
      <c r="C20" s="72">
        <v>51</v>
      </c>
      <c r="D20" s="72">
        <v>51</v>
      </c>
      <c r="E20" s="49">
        <v>875.51222866909552</v>
      </c>
      <c r="F20" s="49">
        <f t="shared" si="1"/>
        <v>883.39183872711726</v>
      </c>
      <c r="G20" s="88">
        <f>C20*F20</f>
        <v>45052.983775082983</v>
      </c>
      <c r="H20" s="88">
        <f>I20-G20</f>
        <v>0</v>
      </c>
      <c r="I20" s="88">
        <f>F20*D20</f>
        <v>45052.983775082983</v>
      </c>
    </row>
    <row r="21" spans="1:9" x14ac:dyDescent="0.2">
      <c r="A21" s="51" t="s">
        <v>76</v>
      </c>
      <c r="B21" s="72">
        <v>51</v>
      </c>
      <c r="C21" s="72">
        <v>51</v>
      </c>
      <c r="D21" s="72">
        <v>51</v>
      </c>
      <c r="E21" s="49">
        <f>473.71144200063+155</f>
        <v>628.71144200062997</v>
      </c>
      <c r="F21" s="49">
        <f t="shared" si="1"/>
        <v>634.36984497863557</v>
      </c>
      <c r="G21" s="88">
        <f>C21*F21</f>
        <v>32352.862093910415</v>
      </c>
      <c r="H21" s="88">
        <f>I21-G21</f>
        <v>0</v>
      </c>
      <c r="I21" s="88">
        <f>F21*D21</f>
        <v>32352.862093910415</v>
      </c>
    </row>
    <row r="22" spans="1:9" x14ac:dyDescent="0.2">
      <c r="A22" s="85" t="s">
        <v>83</v>
      </c>
      <c r="B22" s="86"/>
      <c r="C22" s="86"/>
      <c r="D22" s="86"/>
      <c r="E22" s="87">
        <f>SUM(E18:E21)</f>
        <v>20122.87</v>
      </c>
      <c r="F22" s="87">
        <f t="shared" ref="F22:I22" si="2">SUM(F18:F21)</f>
        <v>20303.975829999996</v>
      </c>
      <c r="G22" s="91">
        <f t="shared" si="2"/>
        <v>1035502.7673299998</v>
      </c>
      <c r="H22" s="91">
        <f t="shared" si="2"/>
        <v>0</v>
      </c>
      <c r="I22" s="91">
        <f t="shared" si="2"/>
        <v>1035502.7673299998</v>
      </c>
    </row>
    <row r="23" spans="1:9" s="44" customFormat="1" ht="8.1" customHeight="1" x14ac:dyDescent="0.2">
      <c r="A23" s="52"/>
      <c r="B23" s="73"/>
      <c r="C23" s="73"/>
      <c r="D23" s="73"/>
      <c r="E23" s="46"/>
      <c r="F23" s="46"/>
      <c r="G23" s="89"/>
      <c r="H23" s="89"/>
      <c r="I23" s="89"/>
    </row>
    <row r="24" spans="1:9" ht="15" x14ac:dyDescent="0.25">
      <c r="A24" s="59" t="s">
        <v>80</v>
      </c>
      <c r="B24" s="74"/>
      <c r="C24" s="74"/>
      <c r="D24" s="74"/>
      <c r="E24" s="50"/>
      <c r="F24" s="50"/>
      <c r="G24" s="90"/>
      <c r="H24" s="90"/>
      <c r="I24" s="90"/>
    </row>
    <row r="25" spans="1:9" x14ac:dyDescent="0.2">
      <c r="A25" s="51" t="s">
        <v>79</v>
      </c>
      <c r="B25" s="72">
        <v>26</v>
      </c>
      <c r="C25" s="72">
        <v>26</v>
      </c>
      <c r="D25" s="72">
        <v>26</v>
      </c>
      <c r="E25" s="49">
        <v>2178.5700000000002</v>
      </c>
      <c r="F25" s="49">
        <f>E25*1.009</f>
        <v>2198.17713</v>
      </c>
      <c r="G25" s="88">
        <f>(C25*F25)-17</f>
        <v>57135.605380000001</v>
      </c>
      <c r="H25" s="88">
        <f>I25-G25</f>
        <v>0</v>
      </c>
      <c r="I25" s="88">
        <f>(F25*D25)-17</f>
        <v>57135.605380000001</v>
      </c>
    </row>
    <row r="26" spans="1:9" x14ac:dyDescent="0.2">
      <c r="A26" s="51" t="s">
        <v>78</v>
      </c>
      <c r="B26" s="72">
        <v>26</v>
      </c>
      <c r="C26" s="72">
        <v>26</v>
      </c>
      <c r="D26" s="72">
        <v>26</v>
      </c>
      <c r="E26" s="49">
        <v>1458.44</v>
      </c>
      <c r="F26" s="49">
        <f t="shared" ref="F26:F28" si="3">E26*1.009</f>
        <v>1471.5659599999999</v>
      </c>
      <c r="G26" s="88">
        <f>C26*F26</f>
        <v>38260.714959999998</v>
      </c>
      <c r="H26" s="88">
        <f>I26-G26</f>
        <v>0</v>
      </c>
      <c r="I26" s="88">
        <f>F26*D26</f>
        <v>38260.714959999998</v>
      </c>
    </row>
    <row r="27" spans="1:9" x14ac:dyDescent="0.2">
      <c r="A27" s="51" t="s">
        <v>77</v>
      </c>
      <c r="B27" s="72">
        <v>26</v>
      </c>
      <c r="C27" s="72">
        <v>26</v>
      </c>
      <c r="D27" s="72">
        <v>26</v>
      </c>
      <c r="E27" s="49">
        <f>2464.4-288</f>
        <v>2176.4</v>
      </c>
      <c r="F27" s="49">
        <f t="shared" si="3"/>
        <v>2195.9875999999999</v>
      </c>
      <c r="G27" s="88">
        <f>C27*F27</f>
        <v>57095.677599999995</v>
      </c>
      <c r="H27" s="88">
        <f>I27-G27</f>
        <v>0</v>
      </c>
      <c r="I27" s="88">
        <f>F27*D27</f>
        <v>57095.677599999995</v>
      </c>
    </row>
    <row r="28" spans="1:9" x14ac:dyDescent="0.2">
      <c r="A28" s="51" t="s">
        <v>76</v>
      </c>
      <c r="B28" s="72">
        <v>26</v>
      </c>
      <c r="C28" s="72">
        <v>26</v>
      </c>
      <c r="D28" s="72">
        <v>26</v>
      </c>
      <c r="E28" s="49">
        <v>185.84</v>
      </c>
      <c r="F28" s="49">
        <f t="shared" si="3"/>
        <v>187.51255999999998</v>
      </c>
      <c r="G28" s="88">
        <f>C28*F28</f>
        <v>4875.3265599999995</v>
      </c>
      <c r="H28" s="88">
        <f>I28-G28</f>
        <v>0</v>
      </c>
      <c r="I28" s="88">
        <f>F28*D28</f>
        <v>4875.3265599999995</v>
      </c>
    </row>
    <row r="29" spans="1:9" x14ac:dyDescent="0.2">
      <c r="A29" s="85" t="s">
        <v>84</v>
      </c>
      <c r="B29" s="85"/>
      <c r="C29" s="85"/>
      <c r="D29" s="85"/>
      <c r="E29" s="87">
        <f>SUM(E25:E28)</f>
        <v>5999.25</v>
      </c>
      <c r="F29" s="87">
        <f t="shared" ref="F29:I29" si="4">SUM(F25:F28)</f>
        <v>6053.2432500000004</v>
      </c>
      <c r="G29" s="91">
        <f t="shared" si="4"/>
        <v>157367.32449999999</v>
      </c>
      <c r="H29" s="91">
        <f t="shared" si="4"/>
        <v>0</v>
      </c>
      <c r="I29" s="91">
        <f t="shared" si="4"/>
        <v>157367.32449999999</v>
      </c>
    </row>
    <row r="30" spans="1:9" ht="8.1" customHeight="1" x14ac:dyDescent="0.2">
      <c r="A30" s="52"/>
      <c r="B30" s="73"/>
      <c r="C30" s="73"/>
      <c r="D30" s="73"/>
      <c r="E30" s="46"/>
      <c r="F30" s="46"/>
      <c r="G30" s="89"/>
      <c r="H30" s="89"/>
      <c r="I30" s="89"/>
    </row>
    <row r="31" spans="1:9" x14ac:dyDescent="0.2">
      <c r="A31" s="12" t="s">
        <v>85</v>
      </c>
      <c r="B31" s="75"/>
      <c r="C31" s="75"/>
      <c r="D31" s="75"/>
      <c r="E31" s="20">
        <f>E29+E22+E15</f>
        <v>48732.45</v>
      </c>
      <c r="F31" s="20">
        <f t="shared" ref="F31:I31" si="5">F29+F22+F15</f>
        <v>49171.042049999989</v>
      </c>
      <c r="G31" s="69">
        <f t="shared" si="5"/>
        <v>2356375.0632999996</v>
      </c>
      <c r="H31" s="69">
        <f t="shared" si="5"/>
        <v>0</v>
      </c>
      <c r="I31" s="69">
        <f t="shared" si="5"/>
        <v>2356375.0632999996</v>
      </c>
    </row>
    <row r="32" spans="1:9" ht="27.75" customHeight="1" x14ac:dyDescent="0.2">
      <c r="I32" s="99"/>
    </row>
    <row r="33" spans="5:7" ht="13.35" customHeight="1" x14ac:dyDescent="0.2">
      <c r="E33" s="100"/>
      <c r="G33" s="99"/>
    </row>
    <row r="34" spans="5:7" ht="13.35" customHeight="1" x14ac:dyDescent="0.2"/>
    <row r="35" spans="5:7" ht="13.35" customHeight="1" x14ac:dyDescent="0.2"/>
    <row r="36" spans="5:7" ht="13.35" customHeight="1" x14ac:dyDescent="0.2"/>
    <row r="37" spans="5:7" ht="13.35" customHeight="1" x14ac:dyDescent="0.2"/>
    <row r="38" spans="5:7" ht="13.35" customHeight="1" x14ac:dyDescent="0.2"/>
    <row r="39" spans="5:7" ht="13.35" customHeight="1" x14ac:dyDescent="0.2"/>
    <row r="40" spans="5:7" ht="13.35" customHeight="1" x14ac:dyDescent="0.2"/>
    <row r="41" spans="5:7" ht="13.35" customHeight="1" x14ac:dyDescent="0.2"/>
    <row r="42" spans="5:7" ht="13.35" customHeight="1" x14ac:dyDescent="0.2"/>
    <row r="43" spans="5:7" ht="13.35" customHeight="1" x14ac:dyDescent="0.2"/>
    <row r="44" spans="5:7" ht="13.35" customHeight="1" x14ac:dyDescent="0.2"/>
    <row r="45" spans="5:7" ht="13.35" customHeight="1" x14ac:dyDescent="0.2"/>
    <row r="46" spans="5:7" ht="13.35" customHeight="1" x14ac:dyDescent="0.2"/>
    <row r="47" spans="5:7" ht="13.35" customHeight="1" x14ac:dyDescent="0.2"/>
    <row r="48" spans="5:7" ht="13.35" customHeight="1" x14ac:dyDescent="0.2"/>
    <row r="49" ht="13.35" customHeight="1" x14ac:dyDescent="0.2"/>
    <row r="50" ht="13.35" customHeight="1" x14ac:dyDescent="0.2"/>
    <row r="51" ht="13.35" customHeight="1" x14ac:dyDescent="0.2"/>
    <row r="52" ht="13.35" customHeight="1" x14ac:dyDescent="0.2"/>
    <row r="53" ht="13.35" customHeight="1" x14ac:dyDescent="0.2"/>
    <row r="54" ht="13.35" customHeight="1" x14ac:dyDescent="0.2"/>
    <row r="55" ht="13.35" customHeight="1" x14ac:dyDescent="0.2"/>
    <row r="56" ht="13.35" customHeight="1" x14ac:dyDescent="0.2"/>
    <row r="57" ht="13.35" customHeight="1" x14ac:dyDescent="0.2"/>
    <row r="58" ht="13.35" customHeight="1" x14ac:dyDescent="0.2"/>
    <row r="59" ht="13.35" customHeight="1" x14ac:dyDescent="0.2"/>
    <row r="60" ht="13.35" customHeight="1" x14ac:dyDescent="0.2"/>
    <row r="61" ht="13.35" customHeight="1" x14ac:dyDescent="0.2"/>
    <row r="62" ht="13.35" customHeight="1" x14ac:dyDescent="0.2"/>
    <row r="63" ht="13.35" customHeight="1" x14ac:dyDescent="0.2"/>
    <row r="64" ht="13.35" customHeight="1" x14ac:dyDescent="0.2"/>
    <row r="65" ht="13.35" customHeight="1" x14ac:dyDescent="0.2"/>
    <row r="66" ht="13.35" customHeight="1" x14ac:dyDescent="0.2"/>
    <row r="67" ht="13.35" customHeight="1" x14ac:dyDescent="0.2"/>
    <row r="68" ht="13.35" customHeight="1" x14ac:dyDescent="0.2"/>
    <row r="69" ht="13.35" customHeight="1" x14ac:dyDescent="0.2"/>
    <row r="70" ht="13.35" customHeight="1" x14ac:dyDescent="0.2"/>
    <row r="71" ht="13.35" customHeight="1" x14ac:dyDescent="0.2"/>
    <row r="72" ht="13.35" customHeight="1" x14ac:dyDescent="0.2"/>
    <row r="73" ht="13.35" customHeight="1" x14ac:dyDescent="0.2"/>
    <row r="74" ht="13.35" customHeight="1" x14ac:dyDescent="0.2"/>
    <row r="75" ht="13.35" customHeight="1" x14ac:dyDescent="0.2"/>
    <row r="76" ht="13.35" customHeight="1" x14ac:dyDescent="0.2"/>
    <row r="77" ht="13.35" customHeight="1" x14ac:dyDescent="0.2"/>
    <row r="78" ht="13.35" customHeight="1" x14ac:dyDescent="0.2"/>
    <row r="79" ht="13.35" customHeight="1" x14ac:dyDescent="0.2"/>
    <row r="80" ht="13.35" customHeight="1" x14ac:dyDescent="0.2"/>
    <row r="81" ht="13.35" customHeight="1" x14ac:dyDescent="0.2"/>
    <row r="82" ht="13.35" customHeight="1" x14ac:dyDescent="0.2"/>
    <row r="83" ht="13.35" customHeight="1" x14ac:dyDescent="0.2"/>
    <row r="84" ht="13.35" customHeight="1" x14ac:dyDescent="0.2"/>
    <row r="85" ht="13.35" customHeight="1" x14ac:dyDescent="0.2"/>
    <row r="86" ht="13.35" customHeight="1" x14ac:dyDescent="0.2"/>
    <row r="87" ht="13.35" customHeight="1" x14ac:dyDescent="0.2"/>
    <row r="88" ht="13.35" customHeight="1" x14ac:dyDescent="0.2"/>
    <row r="89" ht="13.35" customHeight="1" x14ac:dyDescent="0.2"/>
    <row r="90" ht="13.35" customHeight="1" x14ac:dyDescent="0.2"/>
    <row r="91" ht="13.35" customHeight="1" x14ac:dyDescent="0.2"/>
    <row r="92" ht="13.35" customHeight="1" x14ac:dyDescent="0.2"/>
    <row r="93" ht="13.35" customHeight="1" x14ac:dyDescent="0.2"/>
    <row r="94" ht="13.35" customHeight="1" x14ac:dyDescent="0.2"/>
    <row r="95" ht="13.35" customHeight="1" x14ac:dyDescent="0.2"/>
    <row r="96" ht="13.35" customHeight="1" x14ac:dyDescent="0.2"/>
    <row r="97" ht="13.35" customHeight="1" x14ac:dyDescent="0.2"/>
    <row r="98" ht="13.35" customHeight="1" x14ac:dyDescent="0.2"/>
    <row r="99" ht="13.35" customHeight="1" x14ac:dyDescent="0.2"/>
    <row r="100" ht="13.35" customHeight="1" x14ac:dyDescent="0.2"/>
    <row r="101" ht="13.35" customHeight="1" x14ac:dyDescent="0.2"/>
    <row r="102" ht="13.35" customHeight="1" x14ac:dyDescent="0.2"/>
    <row r="103" ht="13.35" customHeight="1" x14ac:dyDescent="0.2"/>
    <row r="104" ht="13.35" customHeight="1" x14ac:dyDescent="0.2"/>
    <row r="105" ht="13.35" customHeight="1" x14ac:dyDescent="0.2"/>
    <row r="106" ht="13.35" customHeight="1" x14ac:dyDescent="0.2"/>
    <row r="107" ht="13.35" customHeight="1" x14ac:dyDescent="0.2"/>
    <row r="108" ht="13.35" customHeight="1" x14ac:dyDescent="0.2"/>
    <row r="109" ht="13.35" customHeight="1" x14ac:dyDescent="0.2"/>
    <row r="110" ht="13.35" customHeight="1" x14ac:dyDescent="0.2"/>
    <row r="111" ht="13.35" customHeight="1" x14ac:dyDescent="0.2"/>
    <row r="112" ht="13.35" customHeight="1" x14ac:dyDescent="0.2"/>
    <row r="113" ht="13.35" customHeight="1" x14ac:dyDescent="0.2"/>
    <row r="114" ht="13.35" customHeight="1" x14ac:dyDescent="0.2"/>
    <row r="115" ht="13.35" customHeight="1" x14ac:dyDescent="0.2"/>
    <row r="116" ht="13.35" customHeight="1" x14ac:dyDescent="0.2"/>
    <row r="117" ht="13.35" customHeight="1" x14ac:dyDescent="0.2"/>
    <row r="118" ht="13.35" customHeight="1" x14ac:dyDescent="0.2"/>
    <row r="119" ht="13.35" customHeight="1" x14ac:dyDescent="0.2"/>
    <row r="120" ht="13.35" customHeight="1" x14ac:dyDescent="0.2"/>
    <row r="121" ht="13.35" customHeight="1" x14ac:dyDescent="0.2"/>
    <row r="122" ht="13.35" customHeight="1" x14ac:dyDescent="0.2"/>
    <row r="123" ht="13.35" customHeight="1" x14ac:dyDescent="0.2"/>
    <row r="124" ht="13.35" customHeight="1" x14ac:dyDescent="0.2"/>
    <row r="125" ht="13.35" customHeight="1" x14ac:dyDescent="0.2"/>
    <row r="126" ht="13.35" customHeight="1" x14ac:dyDescent="0.2"/>
    <row r="127" ht="13.35" customHeight="1" x14ac:dyDescent="0.2"/>
  </sheetData>
  <mergeCells count="5">
    <mergeCell ref="A1:I1"/>
    <mergeCell ref="A2:I2"/>
    <mergeCell ref="A3:I3"/>
    <mergeCell ref="A4:I4"/>
    <mergeCell ref="A6:I6"/>
  </mergeCells>
  <printOptions horizontalCentered="1"/>
  <pageMargins left="0.25" right="0.25" top="0.25" bottom="0.25" header="0.5" footer="0.5"/>
  <pageSetup scale="9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4"/>
  <sheetViews>
    <sheetView showGridLines="0" zoomScale="130" zoomScaleNormal="130" zoomScaleSheetLayoutView="80" zoomScalePageLayoutView="130" workbookViewId="0">
      <selection sqref="A1:G1"/>
    </sheetView>
  </sheetViews>
  <sheetFormatPr defaultColWidth="8.85546875" defaultRowHeight="12.75" x14ac:dyDescent="0.2"/>
  <cols>
    <col min="1" max="1" width="39" style="1" customWidth="1"/>
    <col min="2" max="2" width="14.7109375" style="1" customWidth="1"/>
    <col min="3" max="3" width="14.7109375" style="104" customWidth="1"/>
    <col min="4" max="4" width="14.7109375" style="1" customWidth="1"/>
    <col min="5" max="7" width="15.7109375" style="1" customWidth="1"/>
    <col min="8" max="8" width="13.42578125" style="1" bestFit="1" customWidth="1"/>
    <col min="9" max="9" width="12.42578125" style="1" bestFit="1" customWidth="1"/>
    <col min="10" max="13" width="12.28515625" style="1" bestFit="1" customWidth="1"/>
    <col min="14" max="14" width="8.85546875" style="1"/>
    <col min="15" max="16" width="12.28515625" style="1" bestFit="1" customWidth="1"/>
    <col min="17" max="16384" width="8.85546875" style="1"/>
  </cols>
  <sheetData>
    <row r="1" spans="1:9" ht="15" x14ac:dyDescent="0.25">
      <c r="A1" s="165" t="s">
        <v>0</v>
      </c>
      <c r="B1" s="165"/>
      <c r="C1" s="165"/>
      <c r="D1" s="165"/>
      <c r="E1" s="165"/>
      <c r="F1" s="165"/>
      <c r="G1" s="165"/>
    </row>
    <row r="2" spans="1:9" x14ac:dyDescent="0.2">
      <c r="A2" s="166" t="s">
        <v>137</v>
      </c>
      <c r="B2" s="166"/>
      <c r="C2" s="166"/>
      <c r="D2" s="166"/>
      <c r="E2" s="166"/>
      <c r="F2" s="166"/>
      <c r="G2" s="166"/>
    </row>
    <row r="3" spans="1:9" x14ac:dyDescent="0.2">
      <c r="A3" s="166" t="s">
        <v>123</v>
      </c>
      <c r="B3" s="166"/>
      <c r="C3" s="166"/>
      <c r="D3" s="166"/>
      <c r="E3" s="166"/>
      <c r="F3" s="166"/>
      <c r="G3" s="166"/>
    </row>
    <row r="4" spans="1:9" x14ac:dyDescent="0.2">
      <c r="A4" s="167" t="s">
        <v>197</v>
      </c>
      <c r="B4" s="167"/>
      <c r="C4" s="167"/>
      <c r="D4" s="167"/>
      <c r="E4" s="167"/>
      <c r="F4" s="167"/>
      <c r="G4" s="167"/>
    </row>
    <row r="5" spans="1:9" ht="15.75" customHeight="1" x14ac:dyDescent="0.2">
      <c r="A5" s="121"/>
      <c r="B5" s="113"/>
      <c r="C5" s="113"/>
      <c r="D5" s="113"/>
      <c r="E5" s="113"/>
      <c r="F5" s="113"/>
      <c r="G5" s="113"/>
    </row>
    <row r="6" spans="1:9" ht="27.95" customHeight="1" x14ac:dyDescent="0.2">
      <c r="A6" s="172" t="s">
        <v>140</v>
      </c>
      <c r="B6" s="172"/>
      <c r="C6" s="172"/>
      <c r="D6" s="172"/>
      <c r="E6" s="172"/>
      <c r="F6" s="172"/>
      <c r="G6" s="172"/>
    </row>
    <row r="7" spans="1:9" ht="12" customHeight="1" x14ac:dyDescent="0.2">
      <c r="A7" s="21"/>
      <c r="B7" s="2"/>
      <c r="C7" s="2"/>
      <c r="D7" s="2"/>
      <c r="E7" s="2"/>
      <c r="F7" s="2"/>
      <c r="G7" s="2"/>
    </row>
    <row r="8" spans="1:9" ht="25.5" x14ac:dyDescent="0.2">
      <c r="A8" s="3"/>
      <c r="B8" s="4" t="s">
        <v>93</v>
      </c>
      <c r="C8" s="4" t="s">
        <v>192</v>
      </c>
      <c r="D8" s="4" t="s">
        <v>193</v>
      </c>
      <c r="E8" s="4" t="s">
        <v>194</v>
      </c>
      <c r="F8" s="4" t="s">
        <v>190</v>
      </c>
      <c r="G8" s="4" t="s">
        <v>191</v>
      </c>
    </row>
    <row r="9" spans="1:9" x14ac:dyDescent="0.2">
      <c r="A9" s="5" t="s">
        <v>3</v>
      </c>
      <c r="B9" s="7"/>
      <c r="C9" s="8"/>
      <c r="D9" s="8"/>
      <c r="E9" s="8"/>
      <c r="F9" s="8"/>
      <c r="G9" s="8"/>
    </row>
    <row r="10" spans="1:9" x14ac:dyDescent="0.2">
      <c r="A10" s="173" t="s">
        <v>4</v>
      </c>
      <c r="B10" s="174"/>
      <c r="C10" s="174"/>
      <c r="D10" s="174"/>
      <c r="E10" s="174"/>
      <c r="F10" s="174"/>
      <c r="G10" s="175"/>
    </row>
    <row r="11" spans="1:9" x14ac:dyDescent="0.2">
      <c r="A11" s="9" t="s">
        <v>62</v>
      </c>
      <c r="B11" s="62">
        <v>2167906</v>
      </c>
      <c r="C11" s="62">
        <v>2207753</v>
      </c>
      <c r="D11" s="62">
        <v>2327918.7000000002</v>
      </c>
      <c r="E11" s="62">
        <f>'Revenue Projections_MFee'!G31</f>
        <v>2356375.0632999996</v>
      </c>
      <c r="F11" s="62">
        <f>'Revenue Projections_MFee'!H31</f>
        <v>0</v>
      </c>
      <c r="G11" s="62">
        <f>'Revenue Projections_MFee'!I31</f>
        <v>2356375.0632999996</v>
      </c>
      <c r="H11" s="68"/>
      <c r="I11" s="68"/>
    </row>
    <row r="12" spans="1:9" x14ac:dyDescent="0.2">
      <c r="A12" s="10" t="s">
        <v>5</v>
      </c>
      <c r="B12" s="62"/>
      <c r="C12" s="62"/>
      <c r="D12" s="62"/>
      <c r="E12" s="62"/>
      <c r="F12" s="62"/>
      <c r="G12" s="62">
        <f t="shared" ref="G12:G32" si="0">E12+F12</f>
        <v>0</v>
      </c>
      <c r="I12" s="68"/>
    </row>
    <row r="13" spans="1:9" x14ac:dyDescent="0.2">
      <c r="A13" s="9" t="s">
        <v>6</v>
      </c>
      <c r="B13" s="62"/>
      <c r="C13" s="62"/>
      <c r="D13" s="62"/>
      <c r="E13" s="62"/>
      <c r="F13" s="62"/>
      <c r="G13" s="62">
        <f t="shared" si="0"/>
        <v>0</v>
      </c>
      <c r="I13" s="68"/>
    </row>
    <row r="14" spans="1:9" x14ac:dyDescent="0.2">
      <c r="A14" s="169" t="s">
        <v>7</v>
      </c>
      <c r="B14" s="170"/>
      <c r="C14" s="170"/>
      <c r="D14" s="170"/>
      <c r="E14" s="170"/>
      <c r="F14" s="170"/>
      <c r="G14" s="171"/>
      <c r="I14" s="68"/>
    </row>
    <row r="15" spans="1:9" x14ac:dyDescent="0.2">
      <c r="A15" s="9" t="s">
        <v>8</v>
      </c>
      <c r="B15" s="62"/>
      <c r="C15" s="62"/>
      <c r="D15" s="62"/>
      <c r="E15" s="62"/>
      <c r="F15" s="62"/>
      <c r="G15" s="62">
        <f t="shared" si="0"/>
        <v>0</v>
      </c>
    </row>
    <row r="16" spans="1:9" x14ac:dyDescent="0.2">
      <c r="A16" s="9" t="s">
        <v>9</v>
      </c>
      <c r="B16" s="62"/>
      <c r="C16" s="62"/>
      <c r="D16" s="62"/>
      <c r="E16" s="62"/>
      <c r="F16" s="62"/>
      <c r="G16" s="62">
        <f t="shared" si="0"/>
        <v>0</v>
      </c>
      <c r="I16" s="68"/>
    </row>
    <row r="17" spans="1:9" x14ac:dyDescent="0.2">
      <c r="A17" s="9" t="s">
        <v>10</v>
      </c>
      <c r="B17" s="62"/>
      <c r="C17" s="62"/>
      <c r="D17" s="62"/>
      <c r="E17" s="62"/>
      <c r="F17" s="62"/>
      <c r="G17" s="62">
        <f t="shared" si="0"/>
        <v>0</v>
      </c>
      <c r="I17" s="103"/>
    </row>
    <row r="18" spans="1:9" x14ac:dyDescent="0.2">
      <c r="A18" s="9" t="s">
        <v>11</v>
      </c>
      <c r="B18" s="62"/>
      <c r="C18" s="62"/>
      <c r="D18" s="62"/>
      <c r="E18" s="62"/>
      <c r="F18" s="62"/>
      <c r="G18" s="62">
        <f t="shared" si="0"/>
        <v>0</v>
      </c>
    </row>
    <row r="19" spans="1:9" x14ac:dyDescent="0.2">
      <c r="A19" s="9" t="s">
        <v>12</v>
      </c>
      <c r="B19" s="62"/>
      <c r="C19" s="62"/>
      <c r="D19" s="62"/>
      <c r="E19" s="62"/>
      <c r="F19" s="62"/>
      <c r="G19" s="62">
        <f t="shared" si="0"/>
        <v>0</v>
      </c>
    </row>
    <row r="20" spans="1:9" x14ac:dyDescent="0.2">
      <c r="A20" s="9" t="s">
        <v>13</v>
      </c>
      <c r="B20" s="62"/>
      <c r="C20" s="62"/>
      <c r="D20" s="62"/>
      <c r="E20" s="62"/>
      <c r="F20" s="62"/>
      <c r="G20" s="62">
        <f t="shared" si="0"/>
        <v>0</v>
      </c>
    </row>
    <row r="21" spans="1:9" x14ac:dyDescent="0.2">
      <c r="A21" s="9" t="s">
        <v>14</v>
      </c>
      <c r="B21" s="62"/>
      <c r="C21" s="62"/>
      <c r="D21" s="62"/>
      <c r="E21" s="62"/>
      <c r="F21" s="62"/>
      <c r="G21" s="62">
        <f t="shared" si="0"/>
        <v>0</v>
      </c>
    </row>
    <row r="22" spans="1:9" x14ac:dyDescent="0.2">
      <c r="A22" s="9" t="s">
        <v>15</v>
      </c>
      <c r="B22" s="62"/>
      <c r="C22" s="62"/>
      <c r="D22" s="62"/>
      <c r="E22" s="62"/>
      <c r="F22" s="62"/>
      <c r="G22" s="62">
        <f t="shared" si="0"/>
        <v>0</v>
      </c>
    </row>
    <row r="23" spans="1:9" x14ac:dyDescent="0.2">
      <c r="A23" s="9" t="s">
        <v>16</v>
      </c>
      <c r="B23" s="62"/>
      <c r="C23" s="62"/>
      <c r="D23" s="62"/>
      <c r="E23" s="62"/>
      <c r="F23" s="62"/>
      <c r="G23" s="62">
        <f t="shared" si="0"/>
        <v>0</v>
      </c>
    </row>
    <row r="24" spans="1:9" x14ac:dyDescent="0.2">
      <c r="A24" s="9" t="s">
        <v>17</v>
      </c>
      <c r="B24" s="62"/>
      <c r="C24" s="62"/>
      <c r="D24" s="62"/>
      <c r="E24" s="62"/>
      <c r="F24" s="62"/>
      <c r="G24" s="62">
        <f t="shared" si="0"/>
        <v>0</v>
      </c>
    </row>
    <row r="25" spans="1:9" x14ac:dyDescent="0.2">
      <c r="A25" s="9" t="s">
        <v>18</v>
      </c>
      <c r="B25" s="62"/>
      <c r="C25" s="62"/>
      <c r="D25" s="62"/>
      <c r="E25" s="62"/>
      <c r="F25" s="62"/>
      <c r="G25" s="62">
        <f t="shared" si="0"/>
        <v>0</v>
      </c>
    </row>
    <row r="26" spans="1:9" x14ac:dyDescent="0.2">
      <c r="A26" s="9" t="s">
        <v>19</v>
      </c>
      <c r="B26" s="9"/>
      <c r="C26" s="9"/>
      <c r="D26" s="9"/>
      <c r="E26" s="62"/>
      <c r="F26" s="62"/>
      <c r="G26" s="62">
        <f t="shared" si="0"/>
        <v>0</v>
      </c>
    </row>
    <row r="27" spans="1:9" x14ac:dyDescent="0.2">
      <c r="A27" s="9" t="s">
        <v>20</v>
      </c>
      <c r="B27" s="62"/>
      <c r="C27" s="62"/>
      <c r="D27" s="62"/>
      <c r="E27" s="62"/>
      <c r="F27" s="62"/>
      <c r="G27" s="62">
        <f t="shared" si="0"/>
        <v>0</v>
      </c>
    </row>
    <row r="28" spans="1:9" x14ac:dyDescent="0.2">
      <c r="A28" s="9" t="s">
        <v>87</v>
      </c>
      <c r="B28" s="62"/>
      <c r="C28" s="62"/>
      <c r="D28" s="62"/>
      <c r="E28" s="62"/>
      <c r="F28" s="62"/>
      <c r="G28" s="62">
        <f t="shared" si="0"/>
        <v>0</v>
      </c>
    </row>
    <row r="29" spans="1:9" ht="14.25" customHeight="1" x14ac:dyDescent="0.2">
      <c r="A29" s="9" t="s">
        <v>145</v>
      </c>
      <c r="B29" s="62">
        <v>2304998</v>
      </c>
      <c r="C29" s="62">
        <v>2409513</v>
      </c>
      <c r="D29" s="62">
        <v>2153872</v>
      </c>
      <c r="E29" s="62">
        <v>2231696.3029999998</v>
      </c>
      <c r="F29" s="62"/>
      <c r="G29" s="62">
        <v>2231696.3029999998</v>
      </c>
      <c r="H29" s="68"/>
    </row>
    <row r="30" spans="1:9" x14ac:dyDescent="0.2">
      <c r="A30" s="176" t="s">
        <v>21</v>
      </c>
      <c r="B30" s="177"/>
      <c r="C30" s="177"/>
      <c r="D30" s="177"/>
      <c r="E30" s="177"/>
      <c r="F30" s="177"/>
      <c r="G30" s="178"/>
      <c r="H30" s="68"/>
    </row>
    <row r="31" spans="1:9" x14ac:dyDescent="0.2">
      <c r="A31" s="11" t="s">
        <v>22</v>
      </c>
      <c r="B31" s="62"/>
      <c r="C31" s="63"/>
      <c r="D31" s="63"/>
      <c r="E31" s="63"/>
      <c r="F31" s="63"/>
      <c r="G31" s="63">
        <f t="shared" si="0"/>
        <v>0</v>
      </c>
    </row>
    <row r="32" spans="1:9" ht="14.25" customHeight="1" x14ac:dyDescent="0.2">
      <c r="A32" s="11" t="s">
        <v>23</v>
      </c>
      <c r="B32" s="62"/>
      <c r="C32" s="63"/>
      <c r="D32" s="63"/>
      <c r="E32" s="63"/>
      <c r="F32" s="63"/>
      <c r="G32" s="63">
        <f t="shared" si="0"/>
        <v>0</v>
      </c>
    </row>
    <row r="33" spans="1:16" x14ac:dyDescent="0.2">
      <c r="A33" s="12" t="s">
        <v>24</v>
      </c>
      <c r="B33" s="69">
        <f t="shared" ref="B33:G33" si="1">SUM(B11:B32)</f>
        <v>4472904</v>
      </c>
      <c r="C33" s="69">
        <f>C11+C29</f>
        <v>4617266</v>
      </c>
      <c r="D33" s="69">
        <f>SUM(D11:D32)</f>
        <v>4481790.7</v>
      </c>
      <c r="E33" s="69">
        <f t="shared" si="1"/>
        <v>4588071.3662999999</v>
      </c>
      <c r="F33" s="69">
        <f t="shared" si="1"/>
        <v>0</v>
      </c>
      <c r="G33" s="69">
        <f t="shared" si="1"/>
        <v>4588071.3662999999</v>
      </c>
      <c r="H33" s="99"/>
      <c r="I33" s="103"/>
      <c r="J33" s="119"/>
      <c r="K33" s="119"/>
      <c r="L33" s="119"/>
      <c r="M33" s="119"/>
      <c r="O33" s="119"/>
      <c r="P33" s="119"/>
    </row>
    <row r="34" spans="1:16" ht="6" customHeight="1" x14ac:dyDescent="0.2">
      <c r="A34" s="6"/>
      <c r="B34" s="64"/>
      <c r="C34" s="65"/>
      <c r="D34" s="65"/>
      <c r="E34" s="65"/>
      <c r="F34" s="65"/>
      <c r="G34" s="65"/>
    </row>
    <row r="35" spans="1:16" x14ac:dyDescent="0.2">
      <c r="A35" s="5" t="s">
        <v>25</v>
      </c>
      <c r="B35" s="62"/>
      <c r="C35" s="63"/>
      <c r="D35" s="63"/>
      <c r="E35" s="63"/>
      <c r="F35" s="63"/>
      <c r="G35" s="63"/>
      <c r="I35" s="103"/>
      <c r="J35" s="119"/>
    </row>
    <row r="36" spans="1:16" x14ac:dyDescent="0.2">
      <c r="A36" s="173" t="s">
        <v>26</v>
      </c>
      <c r="B36" s="174"/>
      <c r="C36" s="174"/>
      <c r="D36" s="174"/>
      <c r="E36" s="174"/>
      <c r="F36" s="174"/>
      <c r="G36" s="175"/>
      <c r="H36" s="101"/>
      <c r="I36" s="101"/>
    </row>
    <row r="37" spans="1:16" x14ac:dyDescent="0.2">
      <c r="A37" s="9" t="s">
        <v>27</v>
      </c>
      <c r="B37" s="62">
        <v>1108180.5299999996</v>
      </c>
      <c r="C37" s="62">
        <v>1196547.8899999999</v>
      </c>
      <c r="D37" s="62">
        <v>1350196</v>
      </c>
      <c r="E37" s="62">
        <v>1263064.78</v>
      </c>
      <c r="F37" s="62"/>
      <c r="G37" s="62">
        <v>1263064.78</v>
      </c>
      <c r="H37" s="101"/>
      <c r="I37" s="68"/>
      <c r="J37" s="119"/>
    </row>
    <row r="38" spans="1:16" x14ac:dyDescent="0.2">
      <c r="A38" s="9" t="s">
        <v>28</v>
      </c>
      <c r="B38" s="62">
        <v>991553.49999999977</v>
      </c>
      <c r="C38" s="62">
        <v>944451</v>
      </c>
      <c r="D38" s="62">
        <v>1100633</v>
      </c>
      <c r="E38" s="62">
        <f>1100700</f>
        <v>1100700</v>
      </c>
      <c r="F38" s="62"/>
      <c r="G38" s="63">
        <v>1100700</v>
      </c>
      <c r="H38" s="101"/>
      <c r="I38" s="102"/>
    </row>
    <row r="39" spans="1:16" x14ac:dyDescent="0.2">
      <c r="A39" s="9" t="s">
        <v>29</v>
      </c>
      <c r="B39" s="62">
        <v>284312</v>
      </c>
      <c r="C39" s="62">
        <v>315214</v>
      </c>
      <c r="D39" s="62">
        <v>381293.70465280005</v>
      </c>
      <c r="E39" s="62">
        <v>364456.88740000007</v>
      </c>
      <c r="F39" s="62"/>
      <c r="G39" s="62">
        <v>364456.88740000007</v>
      </c>
      <c r="H39" s="120"/>
    </row>
    <row r="40" spans="1:16" x14ac:dyDescent="0.2">
      <c r="A40" s="9" t="s">
        <v>175</v>
      </c>
      <c r="B40" s="62"/>
      <c r="C40" s="62"/>
      <c r="D40" s="62"/>
      <c r="E40" s="62"/>
      <c r="F40" s="62"/>
      <c r="G40" s="63">
        <f t="shared" ref="G40:G66" si="2">E40+F40</f>
        <v>0</v>
      </c>
      <c r="H40" s="102"/>
    </row>
    <row r="41" spans="1:16" x14ac:dyDescent="0.2">
      <c r="A41" s="176" t="s">
        <v>30</v>
      </c>
      <c r="B41" s="177"/>
      <c r="C41" s="177"/>
      <c r="D41" s="177"/>
      <c r="E41" s="177"/>
      <c r="F41" s="177"/>
      <c r="G41" s="178"/>
    </row>
    <row r="42" spans="1:16" x14ac:dyDescent="0.2">
      <c r="A42" s="9" t="s">
        <v>31</v>
      </c>
      <c r="B42" s="62">
        <v>150026</v>
      </c>
      <c r="C42" s="62">
        <v>138039</v>
      </c>
      <c r="D42" s="62">
        <v>135350</v>
      </c>
      <c r="E42" s="62">
        <v>145777.886875</v>
      </c>
      <c r="F42" s="62"/>
      <c r="G42" s="63">
        <v>145777.886875</v>
      </c>
    </row>
    <row r="43" spans="1:16" x14ac:dyDescent="0.2">
      <c r="A43" s="9" t="s">
        <v>32</v>
      </c>
      <c r="B43" s="62"/>
      <c r="C43" s="62"/>
      <c r="D43" s="62"/>
      <c r="E43" s="62"/>
      <c r="F43" s="62"/>
      <c r="G43" s="63">
        <f t="shared" si="2"/>
        <v>0</v>
      </c>
    </row>
    <row r="44" spans="1:16" x14ac:dyDescent="0.2">
      <c r="A44" s="176" t="s">
        <v>33</v>
      </c>
      <c r="B44" s="177"/>
      <c r="C44" s="177"/>
      <c r="D44" s="177"/>
      <c r="E44" s="177"/>
      <c r="F44" s="177"/>
      <c r="G44" s="178"/>
    </row>
    <row r="45" spans="1:16" x14ac:dyDescent="0.2">
      <c r="A45" s="9" t="s">
        <v>34</v>
      </c>
      <c r="B45" s="62"/>
      <c r="C45" s="62"/>
      <c r="D45" s="62"/>
      <c r="E45" s="62"/>
      <c r="F45" s="62"/>
      <c r="G45" s="63">
        <f t="shared" si="2"/>
        <v>0</v>
      </c>
    </row>
    <row r="46" spans="1:16" x14ac:dyDescent="0.2">
      <c r="A46" s="9" t="s">
        <v>35</v>
      </c>
      <c r="B46" s="62">
        <v>678447</v>
      </c>
      <c r="C46" s="62">
        <v>379416</v>
      </c>
      <c r="D46" s="62">
        <f>1179169.6-D58-D49-D54</f>
        <v>1179169.6000000001</v>
      </c>
      <c r="E46" s="62">
        <f>1319330-104638+60398</f>
        <v>1275090</v>
      </c>
      <c r="F46" s="62"/>
      <c r="G46" s="62">
        <f>E46</f>
        <v>1275090</v>
      </c>
      <c r="H46" s="101"/>
      <c r="J46" s="101"/>
    </row>
    <row r="47" spans="1:16" x14ac:dyDescent="0.2">
      <c r="A47" s="9" t="s">
        <v>36</v>
      </c>
      <c r="B47" s="62">
        <f>182491-85776+43237</f>
        <v>139952</v>
      </c>
      <c r="C47" s="62">
        <f>286259-192870</f>
        <v>93389</v>
      </c>
      <c r="D47" s="62">
        <v>87157</v>
      </c>
      <c r="E47" s="62">
        <v>88099.802499999991</v>
      </c>
      <c r="F47" s="62"/>
      <c r="G47" s="62">
        <v>88099.802499999991</v>
      </c>
      <c r="H47" s="68"/>
      <c r="J47" s="101"/>
      <c r="K47" s="68"/>
    </row>
    <row r="48" spans="1:16" x14ac:dyDescent="0.2">
      <c r="A48" s="9" t="s">
        <v>146</v>
      </c>
      <c r="B48" s="62">
        <v>0</v>
      </c>
      <c r="C48" s="62"/>
      <c r="D48" s="62">
        <v>0</v>
      </c>
      <c r="E48" s="62"/>
      <c r="F48" s="62"/>
      <c r="G48" s="62">
        <v>0</v>
      </c>
      <c r="H48" s="68"/>
      <c r="I48" s="101"/>
      <c r="J48" s="101"/>
    </row>
    <row r="49" spans="1:11" ht="14.25" customHeight="1" x14ac:dyDescent="0.2">
      <c r="A49" s="9" t="s">
        <v>37</v>
      </c>
      <c r="B49" s="62">
        <v>204408</v>
      </c>
      <c r="C49" s="62">
        <v>168796</v>
      </c>
      <c r="D49" s="62"/>
      <c r="E49" s="62"/>
      <c r="F49" s="62"/>
      <c r="G49" s="62">
        <f t="shared" si="2"/>
        <v>0</v>
      </c>
      <c r="H49" s="68"/>
      <c r="I49" s="101"/>
      <c r="J49" s="101"/>
    </row>
    <row r="50" spans="1:11" x14ac:dyDescent="0.2">
      <c r="A50" s="9" t="s">
        <v>38</v>
      </c>
      <c r="B50" s="62">
        <v>1361</v>
      </c>
      <c r="C50" s="62"/>
      <c r="D50" s="62"/>
      <c r="E50" s="62"/>
      <c r="F50" s="62"/>
      <c r="G50" s="62">
        <f t="shared" si="2"/>
        <v>0</v>
      </c>
      <c r="H50" s="68"/>
      <c r="I50" s="101"/>
      <c r="J50" s="102"/>
    </row>
    <row r="51" spans="1:11" x14ac:dyDescent="0.2">
      <c r="A51" s="9" t="s">
        <v>39</v>
      </c>
      <c r="B51" s="62">
        <v>7552</v>
      </c>
      <c r="C51" s="62">
        <v>12058</v>
      </c>
      <c r="D51" s="62"/>
      <c r="E51" s="62"/>
      <c r="F51" s="62"/>
      <c r="G51" s="62">
        <f t="shared" si="2"/>
        <v>0</v>
      </c>
      <c r="H51" s="68"/>
      <c r="I51" s="101"/>
    </row>
    <row r="52" spans="1:11" ht="14.25" customHeight="1" x14ac:dyDescent="0.2">
      <c r="A52" s="9" t="s">
        <v>40</v>
      </c>
      <c r="B52" s="62"/>
      <c r="C52" s="62">
        <v>24228</v>
      </c>
      <c r="D52" s="62"/>
      <c r="E52" s="62"/>
      <c r="F52" s="62"/>
      <c r="G52" s="62">
        <f t="shared" si="2"/>
        <v>0</v>
      </c>
      <c r="H52" s="102"/>
      <c r="I52" s="101"/>
    </row>
    <row r="53" spans="1:11" x14ac:dyDescent="0.2">
      <c r="A53" s="9" t="s">
        <v>41</v>
      </c>
      <c r="B53" s="62">
        <v>14815</v>
      </c>
      <c r="C53" s="62">
        <v>7965</v>
      </c>
      <c r="D53" s="62"/>
      <c r="E53" s="62"/>
      <c r="F53" s="62"/>
      <c r="G53" s="62">
        <f t="shared" si="2"/>
        <v>0</v>
      </c>
    </row>
    <row r="54" spans="1:11" x14ac:dyDescent="0.2">
      <c r="A54" s="9" t="s">
        <v>42</v>
      </c>
      <c r="B54" s="62">
        <v>38980</v>
      </c>
      <c r="C54" s="62">
        <v>39649</v>
      </c>
      <c r="D54" s="62"/>
      <c r="E54" s="62"/>
      <c r="F54" s="62"/>
      <c r="G54" s="62">
        <f t="shared" si="2"/>
        <v>0</v>
      </c>
      <c r="I54" s="101"/>
      <c r="J54" s="101"/>
    </row>
    <row r="55" spans="1:11" x14ac:dyDescent="0.2">
      <c r="A55" s="9" t="s">
        <v>43</v>
      </c>
      <c r="B55" s="62"/>
      <c r="C55" s="62">
        <v>199</v>
      </c>
      <c r="D55" s="62"/>
      <c r="E55" s="62"/>
      <c r="F55" s="62"/>
      <c r="G55" s="62">
        <f t="shared" si="2"/>
        <v>0</v>
      </c>
      <c r="I55" s="101"/>
      <c r="J55" s="101"/>
    </row>
    <row r="56" spans="1:11" x14ac:dyDescent="0.2">
      <c r="A56" s="9" t="s">
        <v>44</v>
      </c>
      <c r="B56" s="62">
        <v>32218</v>
      </c>
      <c r="C56" s="62">
        <v>26646</v>
      </c>
      <c r="D56" s="62">
        <v>27991</v>
      </c>
      <c r="E56" s="62">
        <v>30882</v>
      </c>
      <c r="F56" s="62"/>
      <c r="G56" s="62">
        <v>30882.5975</v>
      </c>
      <c r="I56" s="101"/>
      <c r="J56" s="101"/>
      <c r="K56" s="68"/>
    </row>
    <row r="57" spans="1:11" x14ac:dyDescent="0.2">
      <c r="A57" s="9" t="s">
        <v>45</v>
      </c>
      <c r="B57" s="62"/>
      <c r="C57" s="62"/>
      <c r="D57" s="62"/>
      <c r="E57" s="62"/>
      <c r="F57" s="62"/>
      <c r="G57" s="62">
        <v>0</v>
      </c>
      <c r="K57" s="68"/>
    </row>
    <row r="58" spans="1:11" x14ac:dyDescent="0.2">
      <c r="A58" s="9" t="s">
        <v>202</v>
      </c>
      <c r="B58" s="62">
        <f>10818+159109+3298+248346</f>
        <v>421571</v>
      </c>
      <c r="C58" s="62">
        <f>371362+2591+27521</f>
        <v>401474</v>
      </c>
      <c r="D58" s="62"/>
      <c r="E58" s="62">
        <v>0</v>
      </c>
      <c r="F58" s="62"/>
      <c r="G58" s="62">
        <v>0</v>
      </c>
      <c r="K58" s="68"/>
    </row>
    <row r="59" spans="1:11" x14ac:dyDescent="0.2">
      <c r="A59" s="9" t="s">
        <v>46</v>
      </c>
      <c r="B59" s="62"/>
      <c r="C59" s="62"/>
      <c r="D59" s="62"/>
      <c r="E59" s="62"/>
      <c r="F59" s="62"/>
      <c r="G59" s="62"/>
    </row>
    <row r="60" spans="1:11" x14ac:dyDescent="0.2">
      <c r="A60" s="169" t="s">
        <v>47</v>
      </c>
      <c r="B60" s="170"/>
      <c r="C60" s="170"/>
      <c r="D60" s="170"/>
      <c r="E60" s="170"/>
      <c r="F60" s="170"/>
      <c r="G60" s="171"/>
    </row>
    <row r="61" spans="1:11" x14ac:dyDescent="0.2">
      <c r="A61" s="9" t="s">
        <v>48</v>
      </c>
      <c r="B61" s="62">
        <v>50008.4</v>
      </c>
      <c r="C61" s="62">
        <f>1259495-1207865</f>
        <v>51630</v>
      </c>
      <c r="D61" s="62"/>
      <c r="E61" s="62"/>
      <c r="F61" s="62"/>
      <c r="G61" s="62">
        <f t="shared" si="2"/>
        <v>0</v>
      </c>
    </row>
    <row r="62" spans="1:11" x14ac:dyDescent="0.2">
      <c r="A62" s="9" t="s">
        <v>49</v>
      </c>
      <c r="B62" s="62">
        <v>55394</v>
      </c>
      <c r="C62" s="62">
        <f>1158932-1099153</f>
        <v>59779</v>
      </c>
      <c r="D62" s="62"/>
      <c r="E62" s="62"/>
      <c r="F62" s="62"/>
      <c r="G62" s="62">
        <f t="shared" si="2"/>
        <v>0</v>
      </c>
    </row>
    <row r="63" spans="1:11" x14ac:dyDescent="0.2">
      <c r="A63" s="9" t="s">
        <v>50</v>
      </c>
      <c r="B63" s="62"/>
      <c r="C63" s="62"/>
      <c r="D63" s="62"/>
      <c r="E63" s="62"/>
      <c r="F63" s="62"/>
      <c r="G63" s="63">
        <f t="shared" si="2"/>
        <v>0</v>
      </c>
    </row>
    <row r="64" spans="1:11" x14ac:dyDescent="0.2">
      <c r="A64" s="9" t="s">
        <v>51</v>
      </c>
      <c r="B64" s="62"/>
      <c r="C64" s="62"/>
      <c r="D64" s="62"/>
      <c r="E64" s="62"/>
      <c r="F64" s="62"/>
      <c r="G64" s="63">
        <f t="shared" si="2"/>
        <v>0</v>
      </c>
    </row>
    <row r="65" spans="1:16" x14ac:dyDescent="0.2">
      <c r="A65" s="9" t="s">
        <v>52</v>
      </c>
      <c r="B65" s="62">
        <v>538430</v>
      </c>
      <c r="C65" s="62">
        <v>168759</v>
      </c>
      <c r="D65" s="62"/>
      <c r="E65" s="62"/>
      <c r="F65" s="62"/>
      <c r="G65" s="63">
        <f t="shared" si="2"/>
        <v>0</v>
      </c>
      <c r="I65" s="101"/>
      <c r="K65" s="103"/>
      <c r="L65" s="102"/>
    </row>
    <row r="66" spans="1:16" x14ac:dyDescent="0.2">
      <c r="A66" s="9" t="s">
        <v>53</v>
      </c>
      <c r="B66" s="62"/>
      <c r="C66" s="62"/>
      <c r="D66" s="62">
        <v>220000</v>
      </c>
      <c r="E66" s="62">
        <v>320000</v>
      </c>
      <c r="F66" s="62"/>
      <c r="G66" s="63">
        <f t="shared" si="2"/>
        <v>320000</v>
      </c>
      <c r="I66" s="101"/>
    </row>
    <row r="67" spans="1:16" x14ac:dyDescent="0.2">
      <c r="A67" s="13" t="s">
        <v>54</v>
      </c>
      <c r="B67" s="124">
        <f>SUM(B37:B66)</f>
        <v>4717208.43</v>
      </c>
      <c r="C67" s="124">
        <f>SUM(C37:C66)</f>
        <v>4028239.8899999997</v>
      </c>
      <c r="D67" s="124">
        <f>SUM(D37:D66)</f>
        <v>4481790.3046528008</v>
      </c>
      <c r="E67" s="124">
        <f t="shared" ref="E67:G67" si="3">SUM(E37:E66)</f>
        <v>4588071.3567749998</v>
      </c>
      <c r="F67" s="69">
        <f t="shared" si="3"/>
        <v>0</v>
      </c>
      <c r="G67" s="69">
        <f t="shared" si="3"/>
        <v>4588071.9542749999</v>
      </c>
      <c r="I67" s="103"/>
      <c r="J67" s="119"/>
      <c r="K67" s="119"/>
      <c r="L67" s="119"/>
      <c r="M67" s="119"/>
      <c r="O67" s="119"/>
      <c r="P67" s="119"/>
    </row>
    <row r="68" spans="1:16" ht="6" customHeight="1" thickBot="1" x14ac:dyDescent="0.25">
      <c r="A68" s="14"/>
      <c r="B68" s="66"/>
      <c r="C68" s="67"/>
      <c r="D68" s="67"/>
      <c r="E68" s="66"/>
      <c r="F68" s="67"/>
      <c r="G68" s="67"/>
    </row>
    <row r="69" spans="1:16" x14ac:dyDescent="0.2">
      <c r="A69" s="15" t="s">
        <v>55</v>
      </c>
      <c r="B69" s="94"/>
      <c r="C69" s="94">
        <f>1739940.73</f>
        <v>1739940.73</v>
      </c>
      <c r="D69" s="126">
        <f>C72</f>
        <v>2328915.8400000003</v>
      </c>
      <c r="E69" s="126">
        <f t="shared" ref="E69" si="4">D72</f>
        <v>2066916.2353471997</v>
      </c>
      <c r="F69" s="126"/>
      <c r="G69" s="94">
        <f>D72</f>
        <v>2066916.2353471997</v>
      </c>
      <c r="I69" s="119"/>
      <c r="J69" s="99"/>
    </row>
    <row r="70" spans="1:16" x14ac:dyDescent="0.2">
      <c r="A70" s="16" t="s">
        <v>56</v>
      </c>
      <c r="B70" s="95"/>
      <c r="C70" s="125">
        <f>C33-C67</f>
        <v>589026.11000000034</v>
      </c>
      <c r="D70" s="95">
        <f t="shared" ref="D70:G70" si="5">D33-D67</f>
        <v>0.39534719940274954</v>
      </c>
      <c r="E70" s="95">
        <f t="shared" si="5"/>
        <v>9.5250001177191734E-3</v>
      </c>
      <c r="F70" s="95">
        <f t="shared" si="5"/>
        <v>0</v>
      </c>
      <c r="G70" s="95">
        <f t="shared" si="5"/>
        <v>-0.58797500003129244</v>
      </c>
      <c r="H70" s="68"/>
      <c r="I70" s="119"/>
    </row>
    <row r="71" spans="1:16" ht="13.5" thickBot="1" x14ac:dyDescent="0.25">
      <c r="A71" s="17" t="s">
        <v>57</v>
      </c>
      <c r="B71" s="96"/>
      <c r="C71" s="122">
        <v>-51</v>
      </c>
      <c r="D71" s="123">
        <v>-262000</v>
      </c>
      <c r="E71" s="123">
        <v>-114000</v>
      </c>
      <c r="F71" s="116"/>
      <c r="G71" s="116">
        <f>E71</f>
        <v>-114000</v>
      </c>
      <c r="J71" s="101"/>
    </row>
    <row r="72" spans="1:16" ht="13.35" customHeight="1" thickBot="1" x14ac:dyDescent="0.25">
      <c r="A72" s="18" t="s">
        <v>58</v>
      </c>
      <c r="B72" s="82">
        <f>+B71+B70+B69</f>
        <v>0</v>
      </c>
      <c r="C72" s="82">
        <f>+C71+C70+C69</f>
        <v>2328915.8400000003</v>
      </c>
      <c r="D72" s="82">
        <f t="shared" ref="D72:G72" si="6">+D71+D70+D69</f>
        <v>2066916.2353471997</v>
      </c>
      <c r="E72" s="82">
        <f t="shared" si="6"/>
        <v>1952916.2448721998</v>
      </c>
      <c r="F72" s="82">
        <f t="shared" si="6"/>
        <v>0</v>
      </c>
      <c r="G72" s="82">
        <f t="shared" si="6"/>
        <v>1952915.6473721997</v>
      </c>
      <c r="J72" s="101"/>
    </row>
    <row r="73" spans="1:16" ht="6" customHeight="1" x14ac:dyDescent="0.2">
      <c r="B73" s="68"/>
      <c r="C73" s="68"/>
      <c r="D73" s="68"/>
      <c r="E73" s="68"/>
      <c r="F73" s="68"/>
      <c r="G73" s="68"/>
      <c r="J73" s="101"/>
    </row>
    <row r="74" spans="1:16" x14ac:dyDescent="0.2">
      <c r="A74" s="93" t="s">
        <v>176</v>
      </c>
      <c r="B74" s="68"/>
      <c r="C74" s="68"/>
      <c r="D74" s="68"/>
      <c r="E74" s="68"/>
      <c r="F74" s="68"/>
      <c r="G74" s="68"/>
      <c r="J74" s="101"/>
    </row>
    <row r="75" spans="1:16" ht="6" customHeight="1" thickBot="1" x14ac:dyDescent="0.25">
      <c r="B75" s="68"/>
      <c r="C75" s="68"/>
      <c r="D75" s="68"/>
      <c r="E75" s="68"/>
      <c r="F75" s="68"/>
      <c r="G75" s="68"/>
      <c r="J75" s="101"/>
    </row>
    <row r="76" spans="1:16" ht="13.35" customHeight="1" x14ac:dyDescent="0.2">
      <c r="A76" s="15" t="s">
        <v>59</v>
      </c>
      <c r="B76" s="94"/>
      <c r="C76" s="94">
        <v>1688433</v>
      </c>
      <c r="D76" s="126">
        <f>C76+D71</f>
        <v>1426433</v>
      </c>
      <c r="E76" s="126">
        <f>D76+E71</f>
        <v>1312433</v>
      </c>
      <c r="F76" s="94"/>
      <c r="G76" s="94">
        <f>D76+G71</f>
        <v>1312433</v>
      </c>
      <c r="J76" s="101"/>
    </row>
    <row r="77" spans="1:16" ht="13.35" customHeight="1" x14ac:dyDescent="0.2">
      <c r="A77" s="19" t="s">
        <v>60</v>
      </c>
      <c r="B77" s="97"/>
      <c r="C77" s="97"/>
      <c r="D77" s="127"/>
      <c r="E77" s="127"/>
      <c r="F77" s="97"/>
      <c r="G77" s="97"/>
      <c r="J77" s="101"/>
    </row>
    <row r="78" spans="1:16" ht="26.25" thickBot="1" x14ac:dyDescent="0.25">
      <c r="A78" s="92" t="s">
        <v>141</v>
      </c>
      <c r="B78" s="96"/>
      <c r="C78" s="128">
        <f>51456.68+C70</f>
        <v>640482.79000000039</v>
      </c>
      <c r="D78" s="128">
        <f>C78</f>
        <v>640482.79000000039</v>
      </c>
      <c r="E78" s="128">
        <f>D78+E70</f>
        <v>640482.7995250005</v>
      </c>
      <c r="F78" s="96"/>
      <c r="G78" s="96">
        <f>E78</f>
        <v>640482.7995250005</v>
      </c>
      <c r="J78" s="101"/>
    </row>
    <row r="79" spans="1:16" ht="13.35" customHeight="1" thickBot="1" x14ac:dyDescent="0.25">
      <c r="A79" s="18" t="s">
        <v>61</v>
      </c>
      <c r="B79" s="82">
        <f t="shared" ref="B79:G79" si="7">SUM(B76:B78)</f>
        <v>0</v>
      </c>
      <c r="C79" s="82">
        <f t="shared" si="7"/>
        <v>2328915.7900000005</v>
      </c>
      <c r="D79" s="82">
        <f t="shared" si="7"/>
        <v>2066915.7900000005</v>
      </c>
      <c r="E79" s="82">
        <f t="shared" si="7"/>
        <v>1952915.7995250006</v>
      </c>
      <c r="F79" s="82">
        <f t="shared" si="7"/>
        <v>0</v>
      </c>
      <c r="G79" s="82">
        <f t="shared" si="7"/>
        <v>1952915.7995250006</v>
      </c>
      <c r="J79" s="101"/>
    </row>
    <row r="80" spans="1:16" ht="13.35" customHeight="1" x14ac:dyDescent="0.25">
      <c r="C80" s="105"/>
    </row>
    <row r="81" spans="1:6" ht="13.35" customHeight="1" x14ac:dyDescent="0.25">
      <c r="C81" s="105">
        <f>C72-C79</f>
        <v>4.9999999813735485E-2</v>
      </c>
    </row>
    <row r="82" spans="1:6" ht="13.35" customHeight="1" x14ac:dyDescent="0.25">
      <c r="A82" s="1" t="s">
        <v>198</v>
      </c>
      <c r="C82" s="105"/>
    </row>
    <row r="83" spans="1:6" ht="13.35" customHeight="1" x14ac:dyDescent="0.25">
      <c r="A83" s="1" t="s">
        <v>199</v>
      </c>
      <c r="C83"/>
      <c r="F83" s="103"/>
    </row>
    <row r="84" spans="1:6" ht="13.35" customHeight="1" x14ac:dyDescent="0.25">
      <c r="A84" s="1" t="s">
        <v>200</v>
      </c>
      <c r="C84"/>
      <c r="F84" s="103"/>
    </row>
    <row r="85" spans="1:6" ht="13.35" customHeight="1" x14ac:dyDescent="0.25">
      <c r="C85"/>
      <c r="F85" s="103"/>
    </row>
    <row r="86" spans="1:6" ht="13.35" customHeight="1" x14ac:dyDescent="0.25">
      <c r="C86"/>
    </row>
    <row r="87" spans="1:6" ht="13.35" customHeight="1" x14ac:dyDescent="0.25">
      <c r="C87"/>
      <c r="F87" s="103"/>
    </row>
    <row r="88" spans="1:6" ht="13.35" customHeight="1" x14ac:dyDescent="0.25">
      <c r="C88"/>
    </row>
    <row r="89" spans="1:6" ht="13.35" customHeight="1" x14ac:dyDescent="0.25">
      <c r="C89"/>
    </row>
    <row r="90" spans="1:6" ht="13.35" customHeight="1" x14ac:dyDescent="0.25">
      <c r="C90"/>
    </row>
    <row r="91" spans="1:6" ht="13.35" customHeight="1" x14ac:dyDescent="0.25">
      <c r="C91"/>
    </row>
    <row r="92" spans="1:6" ht="13.35" customHeight="1" x14ac:dyDescent="0.25">
      <c r="C92"/>
    </row>
    <row r="93" spans="1:6" ht="13.35" customHeight="1" x14ac:dyDescent="0.25">
      <c r="C93"/>
    </row>
    <row r="94" spans="1:6" ht="13.35" customHeight="1" x14ac:dyDescent="0.25">
      <c r="C94"/>
    </row>
    <row r="95" spans="1:6" ht="13.35" customHeight="1" x14ac:dyDescent="0.25">
      <c r="C95"/>
    </row>
    <row r="96" spans="1:6" ht="13.35" customHeight="1" x14ac:dyDescent="0.25">
      <c r="C96"/>
    </row>
    <row r="97" spans="3:3" ht="13.35" customHeight="1" x14ac:dyDescent="0.25">
      <c r="C97"/>
    </row>
    <row r="98" spans="3:3" ht="13.35" customHeight="1" x14ac:dyDescent="0.25">
      <c r="C98"/>
    </row>
    <row r="99" spans="3:3" ht="13.35" customHeight="1" x14ac:dyDescent="0.25">
      <c r="C99"/>
    </row>
    <row r="100" spans="3:3" ht="13.35" customHeight="1" x14ac:dyDescent="0.25">
      <c r="C100"/>
    </row>
    <row r="101" spans="3:3" ht="13.35" customHeight="1" x14ac:dyDescent="0.25">
      <c r="C101"/>
    </row>
    <row r="102" spans="3:3" ht="13.35" customHeight="1" x14ac:dyDescent="0.25">
      <c r="C102"/>
    </row>
    <row r="103" spans="3:3" ht="13.35" customHeight="1" x14ac:dyDescent="0.25">
      <c r="C103"/>
    </row>
    <row r="104" spans="3:3" ht="13.35" customHeight="1" x14ac:dyDescent="0.25">
      <c r="C104"/>
    </row>
    <row r="105" spans="3:3" ht="13.35" customHeight="1" x14ac:dyDescent="0.25">
      <c r="C105"/>
    </row>
    <row r="106" spans="3:3" ht="13.35" customHeight="1" x14ac:dyDescent="0.25">
      <c r="C106"/>
    </row>
    <row r="107" spans="3:3" ht="13.35" customHeight="1" x14ac:dyDescent="0.25">
      <c r="C107"/>
    </row>
    <row r="108" spans="3:3" ht="13.35" customHeight="1" x14ac:dyDescent="0.25">
      <c r="C108"/>
    </row>
    <row r="109" spans="3:3" ht="13.35" customHeight="1" x14ac:dyDescent="0.25">
      <c r="C109"/>
    </row>
    <row r="110" spans="3:3" ht="13.35" customHeight="1" x14ac:dyDescent="0.25">
      <c r="C110"/>
    </row>
    <row r="111" spans="3:3" ht="13.35" customHeight="1" x14ac:dyDescent="0.25">
      <c r="C111"/>
    </row>
    <row r="112" spans="3:3" ht="13.35" customHeight="1" x14ac:dyDescent="0.25">
      <c r="C112"/>
    </row>
    <row r="113" spans="3:3" ht="13.35" customHeight="1" x14ac:dyDescent="0.25">
      <c r="C113"/>
    </row>
    <row r="114" spans="3:3" ht="13.35" customHeight="1" x14ac:dyDescent="0.25">
      <c r="C114"/>
    </row>
    <row r="115" spans="3:3" ht="13.35" customHeight="1" x14ac:dyDescent="0.25">
      <c r="C115"/>
    </row>
    <row r="116" spans="3:3" ht="13.35" customHeight="1" x14ac:dyDescent="0.25">
      <c r="C116"/>
    </row>
    <row r="117" spans="3:3" ht="13.35" customHeight="1" x14ac:dyDescent="0.25">
      <c r="C117"/>
    </row>
    <row r="118" spans="3:3" ht="13.35" customHeight="1" x14ac:dyDescent="0.25">
      <c r="C118"/>
    </row>
    <row r="119" spans="3:3" ht="13.35" customHeight="1" x14ac:dyDescent="0.25">
      <c r="C119"/>
    </row>
    <row r="120" spans="3:3" ht="13.35" customHeight="1" x14ac:dyDescent="0.25">
      <c r="C120"/>
    </row>
    <row r="121" spans="3:3" ht="13.35" customHeight="1" x14ac:dyDescent="0.25">
      <c r="C121"/>
    </row>
    <row r="122" spans="3:3" ht="13.35" customHeight="1" x14ac:dyDescent="0.25">
      <c r="C122"/>
    </row>
    <row r="123" spans="3:3" ht="13.35" customHeight="1" x14ac:dyDescent="0.25">
      <c r="C123"/>
    </row>
    <row r="124" spans="3:3" ht="13.35" customHeight="1" x14ac:dyDescent="0.25">
      <c r="C124"/>
    </row>
    <row r="125" spans="3:3" ht="13.35" customHeight="1" x14ac:dyDescent="0.25">
      <c r="C125"/>
    </row>
    <row r="126" spans="3:3" ht="13.35" customHeight="1" x14ac:dyDescent="0.25">
      <c r="C126"/>
    </row>
    <row r="127" spans="3:3" ht="13.35" customHeight="1" x14ac:dyDescent="0.25">
      <c r="C127"/>
    </row>
    <row r="128" spans="3:3" ht="13.35" customHeight="1" x14ac:dyDescent="0.25">
      <c r="C128"/>
    </row>
    <row r="129" spans="3:3" ht="13.35" customHeight="1" x14ac:dyDescent="0.25">
      <c r="C129"/>
    </row>
    <row r="130" spans="3:3" ht="13.35" customHeight="1" x14ac:dyDescent="0.25">
      <c r="C130"/>
    </row>
    <row r="131" spans="3:3" ht="13.35" customHeight="1" x14ac:dyDescent="0.25">
      <c r="C131"/>
    </row>
    <row r="132" spans="3:3" ht="13.35" customHeight="1" x14ac:dyDescent="0.25">
      <c r="C132"/>
    </row>
    <row r="133" spans="3:3" ht="13.35" customHeight="1" x14ac:dyDescent="0.25">
      <c r="C133"/>
    </row>
    <row r="134" spans="3:3" ht="13.35" customHeight="1" x14ac:dyDescent="0.25">
      <c r="C134"/>
    </row>
    <row r="135" spans="3:3" ht="13.35" customHeight="1" x14ac:dyDescent="0.25">
      <c r="C135"/>
    </row>
    <row r="136" spans="3:3" ht="13.35" customHeight="1" x14ac:dyDescent="0.25">
      <c r="C136"/>
    </row>
    <row r="137" spans="3:3" ht="13.35" customHeight="1" x14ac:dyDescent="0.25">
      <c r="C137"/>
    </row>
    <row r="138" spans="3:3" ht="13.35" customHeight="1" x14ac:dyDescent="0.25">
      <c r="C138"/>
    </row>
    <row r="139" spans="3:3" ht="13.35" customHeight="1" x14ac:dyDescent="0.25">
      <c r="C139"/>
    </row>
    <row r="140" spans="3:3" ht="13.35" customHeight="1" x14ac:dyDescent="0.25">
      <c r="C140"/>
    </row>
    <row r="141" spans="3:3" ht="13.35" customHeight="1" x14ac:dyDescent="0.25">
      <c r="C141"/>
    </row>
    <row r="142" spans="3:3" ht="13.35" customHeight="1" x14ac:dyDescent="0.25">
      <c r="C142"/>
    </row>
    <row r="143" spans="3:3" ht="13.35" customHeight="1" x14ac:dyDescent="0.25">
      <c r="C143"/>
    </row>
    <row r="144" spans="3:3" ht="13.35" customHeight="1" x14ac:dyDescent="0.25">
      <c r="C144"/>
    </row>
    <row r="145" spans="3:3" ht="13.35" customHeight="1" x14ac:dyDescent="0.25">
      <c r="C145"/>
    </row>
    <row r="146" spans="3:3" ht="13.35" customHeight="1" x14ac:dyDescent="0.2"/>
    <row r="147" spans="3:3" ht="13.35" customHeight="1" x14ac:dyDescent="0.2"/>
    <row r="148" spans="3:3" ht="13.35" customHeight="1" x14ac:dyDescent="0.2"/>
    <row r="149" spans="3:3" ht="13.35" customHeight="1" x14ac:dyDescent="0.2"/>
    <row r="150" spans="3:3" ht="13.35" customHeight="1" x14ac:dyDescent="0.2"/>
    <row r="151" spans="3:3" ht="13.35" customHeight="1" x14ac:dyDescent="0.2"/>
    <row r="152" spans="3:3" ht="13.35" customHeight="1" x14ac:dyDescent="0.2"/>
    <row r="153" spans="3:3" ht="13.35" customHeight="1" x14ac:dyDescent="0.2"/>
    <row r="154" spans="3:3" ht="13.35" customHeight="1" x14ac:dyDescent="0.2"/>
    <row r="155" spans="3:3" ht="13.35" customHeight="1" x14ac:dyDescent="0.2"/>
    <row r="156" spans="3:3" ht="13.35" customHeight="1" x14ac:dyDescent="0.2"/>
    <row r="157" spans="3:3" ht="13.35" customHeight="1" x14ac:dyDescent="0.2"/>
    <row r="158" spans="3:3" ht="13.35" customHeight="1" x14ac:dyDescent="0.2"/>
    <row r="159" spans="3:3" ht="13.35" customHeight="1" x14ac:dyDescent="0.2"/>
    <row r="160" spans="3:3" ht="13.35" customHeight="1" x14ac:dyDescent="0.2"/>
    <row r="161" ht="13.35" customHeight="1" x14ac:dyDescent="0.2"/>
    <row r="162" ht="13.35" customHeight="1" x14ac:dyDescent="0.2"/>
    <row r="163" ht="13.35" customHeight="1" x14ac:dyDescent="0.2"/>
    <row r="164" ht="13.35" customHeight="1" x14ac:dyDescent="0.2"/>
    <row r="165" ht="13.35" customHeight="1" x14ac:dyDescent="0.2"/>
    <row r="166" ht="13.35" customHeight="1" x14ac:dyDescent="0.2"/>
    <row r="167" ht="13.35" customHeight="1" x14ac:dyDescent="0.2"/>
    <row r="168" ht="13.35" customHeight="1" x14ac:dyDescent="0.2"/>
    <row r="169" ht="13.35" customHeight="1" x14ac:dyDescent="0.2"/>
    <row r="170" ht="13.35" customHeight="1" x14ac:dyDescent="0.2"/>
    <row r="171" ht="13.35" customHeight="1" x14ac:dyDescent="0.2"/>
    <row r="172" ht="13.35" customHeight="1" x14ac:dyDescent="0.2"/>
    <row r="173" ht="13.35" customHeight="1" x14ac:dyDescent="0.2"/>
    <row r="174" ht="13.35" customHeight="1" x14ac:dyDescent="0.2"/>
    <row r="175" ht="13.35" customHeight="1" x14ac:dyDescent="0.2"/>
    <row r="176" ht="13.35" customHeight="1" x14ac:dyDescent="0.2"/>
    <row r="177" ht="13.35" customHeight="1" x14ac:dyDescent="0.2"/>
    <row r="178" ht="13.35" customHeight="1" x14ac:dyDescent="0.2"/>
    <row r="179" ht="13.35" customHeight="1" x14ac:dyDescent="0.2"/>
    <row r="180" ht="13.35" customHeight="1" x14ac:dyDescent="0.2"/>
    <row r="181" ht="13.35" customHeight="1" x14ac:dyDescent="0.2"/>
    <row r="182" ht="13.35" customHeight="1" x14ac:dyDescent="0.2"/>
    <row r="183" ht="13.35" customHeight="1" x14ac:dyDescent="0.2"/>
    <row r="184" ht="13.35" customHeight="1" x14ac:dyDescent="0.2"/>
    <row r="185" ht="13.35" customHeight="1" x14ac:dyDescent="0.2"/>
    <row r="186" ht="13.35" customHeight="1" x14ac:dyDescent="0.2"/>
    <row r="187" ht="13.35" customHeight="1" x14ac:dyDescent="0.2"/>
    <row r="188" ht="13.35" customHeight="1" x14ac:dyDescent="0.2"/>
    <row r="189" ht="13.35" customHeight="1" x14ac:dyDescent="0.2"/>
    <row r="190" ht="13.35" customHeight="1" x14ac:dyDescent="0.2"/>
    <row r="191" ht="13.35" customHeight="1" x14ac:dyDescent="0.2"/>
    <row r="192" ht="13.35" customHeight="1" x14ac:dyDescent="0.2"/>
    <row r="193" ht="13.35" customHeight="1" x14ac:dyDescent="0.2"/>
    <row r="194" ht="13.35" customHeight="1" x14ac:dyDescent="0.2"/>
  </sheetData>
  <mergeCells count="12">
    <mergeCell ref="A60:G60"/>
    <mergeCell ref="A1:G1"/>
    <mergeCell ref="A2:G2"/>
    <mergeCell ref="A3:G3"/>
    <mergeCell ref="A4:G4"/>
    <mergeCell ref="A6:G6"/>
    <mergeCell ref="A10:G10"/>
    <mergeCell ref="A14:G14"/>
    <mergeCell ref="A30:G30"/>
    <mergeCell ref="A36:G36"/>
    <mergeCell ref="A41:G41"/>
    <mergeCell ref="A44:G44"/>
  </mergeCells>
  <printOptions horizontalCentered="1" verticalCentered="1"/>
  <pageMargins left="0.2" right="0.2" top="0.2" bottom="0.2" header="0.3" footer="0.3"/>
  <pageSetup scale="61"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heetViews>
  <sheetFormatPr defaultColWidth="8.85546875" defaultRowHeight="14.25" x14ac:dyDescent="0.2"/>
  <cols>
    <col min="1" max="1" width="42.140625" style="98" customWidth="1"/>
    <col min="2" max="16384" width="8.85546875" style="98"/>
  </cols>
  <sheetData>
    <row r="1" spans="1:1" x14ac:dyDescent="0.2">
      <c r="A1" s="98" t="s">
        <v>147</v>
      </c>
    </row>
    <row r="2" spans="1:1" x14ac:dyDescent="0.2">
      <c r="A2" s="98" t="s">
        <v>143</v>
      </c>
    </row>
    <row r="5" spans="1:1" x14ac:dyDescent="0.2">
      <c r="A5" s="98" t="s">
        <v>148</v>
      </c>
    </row>
    <row r="6" spans="1:1" x14ac:dyDescent="0.2">
      <c r="A6" s="98" t="s">
        <v>149</v>
      </c>
    </row>
    <row r="7" spans="1:1" x14ac:dyDescent="0.2">
      <c r="A7" s="98" t="s">
        <v>150</v>
      </c>
    </row>
    <row r="8" spans="1:1" x14ac:dyDescent="0.2">
      <c r="A8" s="98" t="s">
        <v>151</v>
      </c>
    </row>
    <row r="9" spans="1:1" x14ac:dyDescent="0.2">
      <c r="A9" s="98" t="s">
        <v>152</v>
      </c>
    </row>
    <row r="10" spans="1:1" x14ac:dyDescent="0.2">
      <c r="A10" s="98" t="s">
        <v>153</v>
      </c>
    </row>
    <row r="11" spans="1:1" x14ac:dyDescent="0.2">
      <c r="A11" s="98" t="s">
        <v>154</v>
      </c>
    </row>
    <row r="12" spans="1:1" x14ac:dyDescent="0.2">
      <c r="A12" s="98" t="s">
        <v>155</v>
      </c>
    </row>
    <row r="13" spans="1:1" x14ac:dyDescent="0.2">
      <c r="A13" s="98" t="s">
        <v>156</v>
      </c>
    </row>
    <row r="14" spans="1:1" x14ac:dyDescent="0.2">
      <c r="A14" s="98" t="s">
        <v>157</v>
      </c>
    </row>
    <row r="15" spans="1:1" x14ac:dyDescent="0.2">
      <c r="A15" s="98" t="s">
        <v>158</v>
      </c>
    </row>
    <row r="16" spans="1:1" x14ac:dyDescent="0.2">
      <c r="A16" s="98" t="s">
        <v>159</v>
      </c>
    </row>
    <row r="17" spans="1:4" ht="15" x14ac:dyDescent="0.25">
      <c r="A17" s="98" t="s">
        <v>160</v>
      </c>
      <c r="B17"/>
      <c r="C17"/>
      <c r="D17"/>
    </row>
    <row r="18" spans="1:4" ht="15" x14ac:dyDescent="0.25">
      <c r="A18" s="98" t="s">
        <v>161</v>
      </c>
      <c r="B18"/>
      <c r="C18"/>
      <c r="D18"/>
    </row>
    <row r="19" spans="1:4" ht="15" x14ac:dyDescent="0.25">
      <c r="A19" s="98" t="s">
        <v>162</v>
      </c>
      <c r="B19"/>
      <c r="C19"/>
      <c r="D19"/>
    </row>
    <row r="20" spans="1:4" ht="15" x14ac:dyDescent="0.25">
      <c r="A20" s="98" t="s">
        <v>163</v>
      </c>
      <c r="B20"/>
      <c r="C20"/>
      <c r="D20"/>
    </row>
    <row r="21" spans="1:4" ht="15" x14ac:dyDescent="0.25">
      <c r="A21" s="98" t="s">
        <v>164</v>
      </c>
      <c r="B21"/>
      <c r="C21"/>
      <c r="D21"/>
    </row>
    <row r="22" spans="1:4" ht="15" x14ac:dyDescent="0.25">
      <c r="A22" s="98" t="s">
        <v>165</v>
      </c>
      <c r="B22"/>
      <c r="C22"/>
      <c r="D22"/>
    </row>
    <row r="23" spans="1:4" ht="15" x14ac:dyDescent="0.25">
      <c r="A23" s="98" t="s">
        <v>166</v>
      </c>
      <c r="B23"/>
      <c r="C23"/>
      <c r="D23"/>
    </row>
    <row r="24" spans="1:4" ht="15" x14ac:dyDescent="0.25">
      <c r="A24" s="98" t="s">
        <v>167</v>
      </c>
      <c r="B24"/>
      <c r="C24"/>
      <c r="D24"/>
    </row>
    <row r="25" spans="1:4" ht="15" x14ac:dyDescent="0.25">
      <c r="A25" s="98" t="s">
        <v>168</v>
      </c>
      <c r="B25"/>
      <c r="C25"/>
      <c r="D25"/>
    </row>
    <row r="26" spans="1:4" ht="15" x14ac:dyDescent="0.25">
      <c r="A26" s="98" t="s">
        <v>169</v>
      </c>
      <c r="B26"/>
      <c r="C26"/>
      <c r="D26"/>
    </row>
    <row r="27" spans="1:4" ht="15" x14ac:dyDescent="0.25">
      <c r="A27" s="98" t="s">
        <v>195</v>
      </c>
      <c r="B27"/>
      <c r="C27"/>
      <c r="D27"/>
    </row>
    <row r="28" spans="1:4" ht="15" x14ac:dyDescent="0.25">
      <c r="A28"/>
      <c r="B28"/>
      <c r="C28"/>
      <c r="D28"/>
    </row>
    <row r="29" spans="1:4" ht="15" x14ac:dyDescent="0.25">
      <c r="A29"/>
      <c r="B29"/>
      <c r="C29"/>
      <c r="D29"/>
    </row>
    <row r="30" spans="1:4" ht="15" x14ac:dyDescent="0.25">
      <c r="A30"/>
      <c r="B30"/>
      <c r="C30"/>
      <c r="D30"/>
    </row>
    <row r="31" spans="1:4" ht="15" x14ac:dyDescent="0.25">
      <c r="A31"/>
      <c r="B31"/>
      <c r="C31"/>
      <c r="D31"/>
    </row>
    <row r="32" spans="1:4" ht="15" x14ac:dyDescent="0.25">
      <c r="A32"/>
      <c r="B32"/>
      <c r="C32"/>
      <c r="D32"/>
    </row>
    <row r="33" spans="1:4" ht="15" x14ac:dyDescent="0.25">
      <c r="A33"/>
      <c r="B33"/>
      <c r="C33"/>
      <c r="D33"/>
    </row>
    <row r="34" spans="1:4" ht="15" x14ac:dyDescent="0.25">
      <c r="A34"/>
      <c r="B34"/>
      <c r="C34"/>
      <c r="D34"/>
    </row>
    <row r="37" spans="1:4" ht="15" x14ac:dyDescent="0.25">
      <c r="B37"/>
    </row>
    <row r="38" spans="1:4" ht="15" x14ac:dyDescent="0.25">
      <c r="B38"/>
    </row>
    <row r="39" spans="1:4" ht="15" x14ac:dyDescent="0.25">
      <c r="B39"/>
    </row>
    <row r="40" spans="1:4" ht="15" x14ac:dyDescent="0.25">
      <c r="B40"/>
    </row>
    <row r="41" spans="1:4" ht="15" x14ac:dyDescent="0.25">
      <c r="B41"/>
    </row>
    <row r="47" spans="1:4" ht="15" x14ac:dyDescent="0.25">
      <c r="A47"/>
      <c r="B47"/>
      <c r="C47"/>
      <c r="D47"/>
    </row>
    <row r="48" spans="1:4" ht="15" x14ac:dyDescent="0.25">
      <c r="A48"/>
      <c r="B48"/>
      <c r="C48"/>
      <c r="D48"/>
    </row>
    <row r="49" spans="1:4" ht="15" x14ac:dyDescent="0.25">
      <c r="A49"/>
      <c r="B49"/>
      <c r="C49"/>
      <c r="D49"/>
    </row>
    <row r="50" spans="1:4" ht="15" x14ac:dyDescent="0.25">
      <c r="A50"/>
      <c r="B50"/>
      <c r="C50"/>
      <c r="D50"/>
    </row>
    <row r="51" spans="1:4" ht="15" x14ac:dyDescent="0.25">
      <c r="A51"/>
      <c r="B51"/>
      <c r="C51"/>
      <c r="D51"/>
    </row>
    <row r="52" spans="1:4" ht="15" x14ac:dyDescent="0.25">
      <c r="A52"/>
      <c r="B52"/>
      <c r="C52"/>
      <c r="D52"/>
    </row>
    <row r="53" spans="1:4" ht="15" x14ac:dyDescent="0.25">
      <c r="A53"/>
      <c r="B53"/>
      <c r="C53"/>
      <c r="D53"/>
    </row>
    <row r="54" spans="1:4" ht="15" x14ac:dyDescent="0.25">
      <c r="A54"/>
      <c r="B54"/>
      <c r="C54"/>
      <c r="D54"/>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7"/>
  <sheetViews>
    <sheetView workbookViewId="0">
      <selection activeCell="C28" sqref="C28"/>
    </sheetView>
  </sheetViews>
  <sheetFormatPr defaultColWidth="8.85546875" defaultRowHeight="15" x14ac:dyDescent="0.25"/>
  <cols>
    <col min="1" max="1" width="20.85546875" bestFit="1" customWidth="1"/>
    <col min="3" max="3" width="31.7109375" bestFit="1" customWidth="1"/>
  </cols>
  <sheetData>
    <row r="1" spans="1:3" ht="15.75" x14ac:dyDescent="0.25">
      <c r="A1" s="76" t="s">
        <v>94</v>
      </c>
      <c r="C1" s="76" t="s">
        <v>136</v>
      </c>
    </row>
    <row r="2" spans="1:3" ht="15.75" x14ac:dyDescent="0.25">
      <c r="A2" s="77" t="s">
        <v>95</v>
      </c>
      <c r="C2" s="81" t="s">
        <v>110</v>
      </c>
    </row>
    <row r="3" spans="1:3" ht="15.75" x14ac:dyDescent="0.25">
      <c r="A3" s="77" t="s">
        <v>96</v>
      </c>
      <c r="C3" s="81" t="s">
        <v>111</v>
      </c>
    </row>
    <row r="4" spans="1:3" ht="15.75" x14ac:dyDescent="0.25">
      <c r="A4" s="77" t="s">
        <v>97</v>
      </c>
      <c r="C4" s="81" t="s">
        <v>112</v>
      </c>
    </row>
    <row r="5" spans="1:3" ht="15.75" x14ac:dyDescent="0.25">
      <c r="A5" s="77" t="s">
        <v>98</v>
      </c>
      <c r="C5" s="81" t="s">
        <v>113</v>
      </c>
    </row>
    <row r="6" spans="1:3" ht="15.75" x14ac:dyDescent="0.25">
      <c r="A6" s="77" t="s">
        <v>99</v>
      </c>
      <c r="C6" s="81" t="s">
        <v>114</v>
      </c>
    </row>
    <row r="7" spans="1:3" ht="15.75" x14ac:dyDescent="0.25">
      <c r="A7" s="77" t="s">
        <v>100</v>
      </c>
      <c r="C7" s="81" t="s">
        <v>115</v>
      </c>
    </row>
    <row r="8" spans="1:3" ht="15.75" x14ac:dyDescent="0.25">
      <c r="A8" s="78" t="s">
        <v>101</v>
      </c>
      <c r="C8" s="81" t="s">
        <v>116</v>
      </c>
    </row>
    <row r="9" spans="1:3" ht="15.75" x14ac:dyDescent="0.25">
      <c r="A9" s="77" t="s">
        <v>102</v>
      </c>
      <c r="C9" s="81" t="s">
        <v>117</v>
      </c>
    </row>
    <row r="10" spans="1:3" ht="15.75" x14ac:dyDescent="0.25">
      <c r="A10" s="77" t="s">
        <v>103</v>
      </c>
      <c r="C10" s="81" t="s">
        <v>118</v>
      </c>
    </row>
    <row r="11" spans="1:3" ht="15.75" x14ac:dyDescent="0.25">
      <c r="A11" s="77" t="s">
        <v>104</v>
      </c>
      <c r="C11" s="81" t="s">
        <v>119</v>
      </c>
    </row>
    <row r="12" spans="1:3" ht="15.75" x14ac:dyDescent="0.25">
      <c r="A12" s="77" t="s">
        <v>105</v>
      </c>
      <c r="C12" s="81" t="s">
        <v>120</v>
      </c>
    </row>
    <row r="13" spans="1:3" ht="15.75" x14ac:dyDescent="0.25">
      <c r="A13" s="77" t="s">
        <v>106</v>
      </c>
      <c r="C13" s="81" t="s">
        <v>121</v>
      </c>
    </row>
    <row r="14" spans="1:3" ht="15.75" x14ac:dyDescent="0.25">
      <c r="A14" s="79"/>
      <c r="C14" s="81" t="s">
        <v>122</v>
      </c>
    </row>
    <row r="15" spans="1:3" ht="15.75" x14ac:dyDescent="0.25">
      <c r="A15" s="76" t="s">
        <v>107</v>
      </c>
      <c r="C15" s="81" t="s">
        <v>123</v>
      </c>
    </row>
    <row r="16" spans="1:3" ht="15.75" x14ac:dyDescent="0.25">
      <c r="A16" s="77" t="s">
        <v>108</v>
      </c>
      <c r="C16" s="81" t="s">
        <v>124</v>
      </c>
    </row>
    <row r="17" spans="1:3" ht="15.75" x14ac:dyDescent="0.25">
      <c r="A17" s="77" t="s">
        <v>109</v>
      </c>
      <c r="C17" s="81" t="s">
        <v>125</v>
      </c>
    </row>
    <row r="18" spans="1:3" ht="15.75" x14ac:dyDescent="0.25">
      <c r="A18" s="79"/>
      <c r="C18" s="81" t="s">
        <v>126</v>
      </c>
    </row>
    <row r="19" spans="1:3" ht="15.75" x14ac:dyDescent="0.25">
      <c r="A19" s="80"/>
      <c r="C19" s="81" t="s">
        <v>127</v>
      </c>
    </row>
    <row r="20" spans="1:3" ht="15.75" x14ac:dyDescent="0.25">
      <c r="A20" s="79"/>
      <c r="C20" s="81" t="s">
        <v>128</v>
      </c>
    </row>
    <row r="21" spans="1:3" ht="15.75" x14ac:dyDescent="0.25">
      <c r="A21" s="79"/>
      <c r="C21" s="81" t="s">
        <v>129</v>
      </c>
    </row>
    <row r="22" spans="1:3" x14ac:dyDescent="0.25">
      <c r="C22" s="81" t="s">
        <v>130</v>
      </c>
    </row>
    <row r="23" spans="1:3" x14ac:dyDescent="0.25">
      <c r="C23" s="81" t="s">
        <v>131</v>
      </c>
    </row>
    <row r="24" spans="1:3" x14ac:dyDescent="0.25">
      <c r="C24" s="81" t="s">
        <v>132</v>
      </c>
    </row>
    <row r="25" spans="1:3" x14ac:dyDescent="0.25">
      <c r="C25" s="81" t="s">
        <v>133</v>
      </c>
    </row>
    <row r="26" spans="1:3" x14ac:dyDescent="0.25">
      <c r="C26" s="81" t="s">
        <v>134</v>
      </c>
    </row>
    <row r="27" spans="1:3" x14ac:dyDescent="0.25">
      <c r="C27" s="8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Summary_MFee</vt:lpstr>
      <vt:lpstr>Revenue Projections_MFee</vt:lpstr>
      <vt:lpstr>Financial Data_MFee</vt:lpstr>
      <vt:lpstr>Funded positions</vt:lpstr>
      <vt:lpstr>'Financial Data_MFee'!Print_Area</vt:lpstr>
      <vt:lpstr>'Revenue Projections_MFee'!Print_Area</vt:lpstr>
      <vt:lpstr>Summary_MFee!Print_Area</vt:lpstr>
      <vt:lpstr>'Financial Data_MFee'!Print_Titles</vt:lpstr>
      <vt:lpstr>'Revenue Projections_MFee'!Print_Titles</vt:lpstr>
      <vt:lpstr>Summary_MFee!Print_Titles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 Matt</dc:creator>
  <cp:lastModifiedBy>Head, Steve G</cp:lastModifiedBy>
  <cp:lastPrinted>2019-11-07T21:10:31Z</cp:lastPrinted>
  <dcterms:created xsi:type="dcterms:W3CDTF">2015-09-25T14:50:06Z</dcterms:created>
  <dcterms:modified xsi:type="dcterms:W3CDTF">2019-12-10T19:54:04Z</dcterms:modified>
</cp:coreProperties>
</file>